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600" windowHeight="9810" tabRatio="861" firstSheet="1" activeTab="13"/>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externalReferences>
    <externalReference r:id="rId18"/>
    <externalReference r:id="rId19"/>
    <externalReference r:id="rId20"/>
    <externalReference r:id="rId21"/>
    <externalReference r:id="rId22"/>
  </externalReference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<sst xmlns="http://schemas.openxmlformats.org/spreadsheetml/2006/main" count="572" uniqueCount="355">
  <si>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</si>
  <si>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</si>
  <si>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</si>
  <si>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</si>
  <si>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</si>
  <si>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</si>
  <si>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</si>
  <si>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</si>
  <si>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</si>
  <si>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</si>
  <si>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</si>
  <si>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</si>
  <si>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</si>
  <si>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</si>
  <si>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</si>
  <si>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</si>
  <si>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</si>
  <si>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</si>
  <si>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</si>
  <si>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</si>
  <si>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</si>
  <si>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</si>
  <si>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</si>
  <si>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</si>
  <si>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</si>
  <si>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</si>
  <si>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</si>
  <si>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</si>
  <si>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</si>
  <si>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</si>
  <si>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</si>
  <si>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</si>
  <si>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</si>
  <si>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</si>
  <si>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</si>
  <si>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</si>
  <si>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</si>
  <si>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</si>
  <si>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</si>
  <si>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</si>
  <si>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</si>
  <si>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重庆市渝北区残疾人联合会</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</si>
  <si>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</si>
  <si>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</si>
  <si>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</si>
  <si>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</si>
  <si>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</si>
  <si>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</si>
  <si>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</si>
  <si>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</si>
  <si>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</si>
  <si>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</si>
  <si>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</si>
  <si>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</si>
  <si>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</si>
  <si>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</si>
  <si>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</si>
  <si>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</si>
  <si>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</si>
  <si>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</si>
  <si>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</si>
  <si>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</si>
  <si>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</si>
  <si>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</si>
  <si>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</si>
  <si>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</si>
  <si>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</si>
  <si>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</si>
  <si>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</si>
  <si>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</si>
  <si>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</si>
  <si>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</si>
  <si>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</si>
  <si>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</si>
  <si>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</si>
  <si>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</si>
  <si>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</si>
  <si>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</si>
  <si>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</si>
  <si>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</si>
  <si>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</si>
  <si>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</si>
  <si>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</si>
  <si>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</si>
  <si>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</si>
  <si>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</si>
  <si>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</si>
  <si>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</si>
  <si>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</si>
  <si>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</si>
  <si>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</si>
  <si>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单位全称：重庆市渝北区残疾人联合会</t>
  </si>
  <si>
    <t>单位：元</t>
  </si>
  <si>
    <t>功能分类科目</t>
  </si>
  <si>
    <t>2020年预算数</t>
  </si>
  <si>
    <t>2021年预算数</t>
  </si>
  <si>
    <t>2021年预算比2020年预算增幅%</t>
  </si>
  <si>
    <t>科目编码</t>
  </si>
  <si>
    <t>科目名称</t>
  </si>
  <si>
    <t>小计</t>
  </si>
  <si>
    <t>基本支出</t>
  </si>
  <si>
    <t>项目支出</t>
  </si>
  <si>
    <t>201</t>
  </si>
  <si>
    <t xml:space="preserve"> 20129</t>
  </si>
  <si>
    <t xml:space="preserve">  群众团体事务</t>
  </si>
  <si>
    <t xml:space="preserve">  2012902</t>
  </si>
  <si>
    <t xml:space="preserve">    一般行政管理事务</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</si>
  <si>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</si>
  <si>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</si>
  <si>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</si>
  <si>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</si>
  <si>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</si>
  <si>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</si>
  <si>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</si>
  <si>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</si>
  <si>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</si>
  <si>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20811</t>
  </si>
  <si>
    <t xml:space="preserve">  残疾人事业</t>
  </si>
  <si>
    <t xml:space="preserve">  2081101</t>
  </si>
  <si>
    <t xml:space="preserve">    行政运行</t>
  </si>
  <si>
    <t xml:space="preserve">  2081104</t>
  </si>
  <si>
    <t xml:space="preserve">    残疾人康复</t>
  </si>
  <si>
    <t xml:space="preserve">  2081105</t>
  </si>
  <si>
    <t xml:space="preserve">    残疾人就业和扶贫</t>
  </si>
  <si>
    <t xml:space="preserve">  2081199</t>
  </si>
  <si>
    <t xml:space="preserve">    其他残疾人事业支出</t>
  </si>
  <si>
    <t>210</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</si>
  <si>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</si>
  <si>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</si>
  <si>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</si>
  <si>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</si>
  <si>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</si>
  <si>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</si>
  <si>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</si>
  <si>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221</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</si>
  <si>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</si>
  <si>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</si>
  <si>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</si>
  <si>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</si>
  <si>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</si>
  <si>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</si>
  <si>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</si>
  <si>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</si>
  <si>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</si>
  <si>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</si>
  <si>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基本工资</t>
  </si>
  <si>
    <t>津贴补贴</t>
  </si>
  <si>
    <t>30103</t>
  </si>
  <si>
    <t>奖金</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</si>
  <si>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</si>
  <si>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</si>
  <si>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</si>
  <si>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</si>
  <si>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</si>
  <si>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</si>
  <si>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</si>
  <si>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</si>
  <si>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</si>
  <si>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</si>
  <si>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</si>
  <si>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</si>
  <si>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</si>
  <si>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</si>
  <si>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</si>
  <si>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</si>
  <si>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</si>
  <si>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</si>
  <si>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</si>
  <si>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</si>
  <si>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</si>
  <si>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</si>
  <si>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</si>
  <si>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</si>
  <si>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</si>
  <si>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</si>
  <si>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</si>
  <si>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</si>
  <si>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</si>
  <si>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</si>
  <si>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</si>
  <si>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</si>
  <si>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</si>
  <si>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</si>
  <si>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</si>
  <si>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</si>
  <si>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</si>
  <si>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30228</t>
  </si>
  <si>
    <t>工会经费</t>
  </si>
  <si>
    <t>30229</t>
  </si>
  <si>
    <t>福利费</t>
  </si>
  <si>
    <t>30231</t>
  </si>
  <si>
    <t>公务用车运行维护费</t>
  </si>
  <si>
    <t>30239</t>
  </si>
  <si>
    <t>其他交通费用</t>
  </si>
  <si>
    <t>30299</t>
  </si>
  <si>
    <t>其他商品和服务支出</t>
  </si>
  <si>
    <t>303</t>
  </si>
  <si>
    <t>对个人和家庭的补助</t>
  </si>
  <si>
    <t>30305</t>
  </si>
  <si>
    <t>生活补助</t>
  </si>
  <si>
    <t>30309</t>
  </si>
  <si>
    <t>奖励金</t>
  </si>
  <si>
    <t>30399</t>
  </si>
  <si>
    <t>其他对个人和家庭的补助</t>
  </si>
  <si>
    <t>公开表4</t>
  </si>
  <si>
    <t>单位名称</t>
  </si>
  <si>
    <t>因公出国（境）费</t>
  </si>
  <si>
    <t>公车购置及运行维护费</t>
  </si>
  <si>
    <t>公务用车购置费</t>
  </si>
  <si>
    <t>区残联</t>
  </si>
  <si>
    <t>公开表5</t>
  </si>
  <si>
    <t>229</t>
  </si>
  <si>
    <t xml:space="preserve">  22960</t>
  </si>
  <si>
    <t xml:space="preserve">  彩票公益金安排的支出</t>
  </si>
  <si>
    <t xml:space="preserve">    用于残疾人事业的彩票公益金支出</t>
  </si>
  <si>
    <t>公开表6</t>
  </si>
  <si>
    <t>……</t>
  </si>
  <si>
    <t>说明：本单位无该项收支，故此表无数据。</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</si>
  <si>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</si>
  <si>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</si>
  <si>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</si>
  <si>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</si>
  <si>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</si>
  <si>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</si>
  <si>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</si>
  <si>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</si>
  <si>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</si>
  <si>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</si>
  <si>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</si>
  <si>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</si>
  <si>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</si>
  <si>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</si>
  <si>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</si>
  <si>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</si>
  <si>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</si>
  <si>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</si>
  <si>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</si>
  <si>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</si>
  <si>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</si>
  <si>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</si>
  <si>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</si>
  <si>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</si>
  <si>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</si>
  <si>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</si>
  <si>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</si>
  <si>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</si>
  <si>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</si>
  <si>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</si>
  <si>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20811</t>
  </si>
  <si>
    <t xml:space="preserve">   残疾人事业</t>
  </si>
  <si>
    <t xml:space="preserve">    2081101</t>
  </si>
  <si>
    <t xml:space="preserve">     行政运行</t>
  </si>
  <si>
    <t xml:space="preserve">    2081104</t>
  </si>
  <si>
    <t xml:space="preserve">     残疾人康复</t>
  </si>
  <si>
    <t xml:space="preserve">    2081105</t>
  </si>
  <si>
    <t xml:space="preserve">     残疾人就业和扶贫</t>
  </si>
  <si>
    <t xml:space="preserve">    2081199</t>
  </si>
  <si>
    <t xml:space="preserve">     其他残疾人事业支出</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</si>
  <si>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</si>
  <si>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</si>
  <si>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</si>
  <si>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</si>
  <si>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</si>
  <si>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</si>
  <si>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</si>
  <si>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住房保障支出</t>
  </si>
  <si>
    <t xml:space="preserve">  22102</t>
  </si>
  <si>
    <t xml:space="preserve">   住房改革支出</t>
  </si>
  <si>
    <t xml:space="preserve">    2210201</t>
  </si>
  <si>
    <t xml:space="preserve">     住房公积金</t>
  </si>
  <si>
    <t xml:space="preserve"> 其他支出</t>
  </si>
  <si>
    <t xml:space="preserve">   彩票公益金安排的支出</t>
  </si>
  <si>
    <t xml:space="preserve">    2296006</t>
  </si>
  <si>
    <t xml:space="preserve">     用于残疾人事业的彩票公益金支出</t>
  </si>
  <si>
    <t>公开表9</t>
  </si>
  <si>
    <t>上缴上级支出</t>
  </si>
  <si>
    <t>事业单位经营支出</t>
  </si>
  <si>
    <t>对下级单位补助支出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</si>
  <si>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</si>
  <si>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</si>
  <si>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</si>
  <si>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</si>
  <si>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</si>
  <si>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</si>
  <si>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</si>
  <si>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</si>
  <si>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</si>
  <si>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</si>
  <si>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</si>
  <si>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</si>
  <si>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</si>
  <si>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</si>
  <si>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2021年部门整体绩效目标批复表</t>
  </si>
  <si>
    <t>部门（单位）名称</t>
  </si>
  <si>
    <t>预算支出总量</t>
  </si>
  <si>
    <t>当年整体绩效目标</t>
  </si>
  <si>
    <t>1、残疾人康复工作加强残疾人辅助器具适配服务；继续实施残疾儿童康复救助，加强对全区残疾儿童康复机构的管理；                                                                    2、残疾人教育、就业培训、社会保障、对困难残疾人开展救助；                                                                                                         3、继续实施残疾人家庭无障碍改造工作。</t>
  </si>
  <si>
    <t>绩效指标</t>
  </si>
  <si>
    <t>指标名称</t>
  </si>
  <si>
    <t>指标类型</t>
  </si>
  <si>
    <t>指标权重</t>
  </si>
  <si>
    <t>计量单位</t>
  </si>
  <si>
    <t>指标性质</t>
  </si>
  <si>
    <t>指标值</t>
  </si>
  <si>
    <t>残疾人康复</t>
  </si>
  <si>
    <t>管理效率</t>
  </si>
  <si>
    <t>人次</t>
  </si>
  <si>
    <t>≥</t>
  </si>
  <si>
    <t>残疾人教育</t>
  </si>
  <si>
    <t>残疾人培训</t>
  </si>
  <si>
    <t>＝</t>
  </si>
  <si>
    <t>社会保障</t>
  </si>
  <si>
    <t>残疾人居家托养</t>
  </si>
  <si>
    <t>人</t>
  </si>
  <si>
    <t>残疾人无障碍改造</t>
  </si>
  <si>
    <t>户</t>
  </si>
  <si>
    <t>本级预算收支平衡</t>
  </si>
  <si>
    <t>无</t>
  </si>
  <si>
    <t>是</t>
  </si>
  <si>
    <t>公开表12</t>
  </si>
  <si>
    <t>编制单位全称：</t>
  </si>
  <si>
    <t>专项资金名称</t>
  </si>
  <si>
    <t>业务主管部门</t>
  </si>
  <si>
    <t>2021年预算金额</t>
  </si>
  <si>
    <t>项目概况</t>
  </si>
  <si>
    <t>立项依据</t>
  </si>
  <si>
    <t>项目当年绩效目标</t>
  </si>
  <si>
    <t>公开表13</t>
  </si>
  <si>
    <t>项目名称</t>
  </si>
  <si>
    <t>功能科目编码</t>
  </si>
  <si>
    <t>功能科目名称</t>
  </si>
  <si>
    <t>备注</t>
  </si>
  <si>
    <t>社保科</t>
  </si>
  <si>
    <t>480000元</t>
  </si>
  <si>
    <t xml:space="preserve">为全区161户困难重度残疾人家庭实施无障碍改造。
</t>
  </si>
  <si>
    <t>《重庆市残疾人联合会关于做好困难重度残疾人家庭无障碍改造工作的通知》（渝残联发〔2021〕41号）</t>
  </si>
  <si>
    <t>要根据困难重度残疾人的残疾程度、活动范围及本人意愿等实际，着重对厨房、厕所、卧室、客厅、楼梯、过道、院坝等部位的基础设施进行有针对性改造，包括改门、改坡、改灶、改水、改电、平整地面、安装坐便器和扶手等，消除其居家障碍，提升残疾人生活质量。</t>
  </si>
  <si>
    <t>一字扶手</t>
  </si>
  <si>
    <t>根</t>
  </si>
  <si>
    <t>新建厕所</t>
  </si>
  <si>
    <t>间</t>
  </si>
  <si>
    <t>坐便椅</t>
  </si>
  <si>
    <t>把</t>
  </si>
  <si>
    <t>马桶</t>
  </si>
  <si>
    <t>个</t>
  </si>
  <si>
    <t>厨房操作台</t>
  </si>
  <si>
    <t>米</t>
  </si>
  <si>
    <t>不锈钢栏杆扶手</t>
  </si>
  <si>
    <t>多功能护理床</t>
  </si>
  <si>
    <t>张</t>
  </si>
  <si>
    <t>地面硬化</t>
  </si>
  <si>
    <t>平米</t>
  </si>
  <si>
    <t>不锈钢墙面扶手</t>
  </si>
  <si>
    <t>残疾人对无障碍改造满意度</t>
  </si>
  <si>
    <t>说明：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</si>
</sst>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 numFmtId="178" formatCode="0.00_ "/>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67">
    <font>
      <sz val="9"/>
      <color indexed="8"/>
      <name val="宋体"/>
      <family val="0"/>
    </font>
    <font>
      <sz val="11"/>
      <color indexed="8"/>
      <name val="宋体"/>
      <family val="0"/>
    </font>
    <font>
      <sz val="10"/>
      <color indexed="8"/>
      <name val="宋体"/>
      <family val="0"/>
    </font>
    <font>
      <sz val="16"/>
      <color indexed="8"/>
      <name val="方正小标宋_GBK"/>
      <family val="4"/>
    </font>
    <font>
      <sz val="16"/>
      <name val="方正小标宋_GBK"/>
      <family val="4"/>
    </font>
    <font>
      <sz val="9"/>
      <color indexed="63"/>
      <name val="宋体"/>
      <family val="0"/>
    </font>
    <font>
      <sz val="10"/>
      <color indexed="63"/>
      <name val="宋体"/>
      <family val="0"/>
    </font>
    <font>
      <sz val="9"/>
      <name val="宋体"/>
      <family val="0"/>
    </font>
    <font>
      <b/>
      <sz val="18"/>
      <color indexed="63"/>
      <name val="宋体"/>
      <family val="0"/>
    </font>
    <font>
      <sz val="14"/>
      <name val="方正小标宋_GBK"/>
      <family val="4"/>
    </font>
    <font>
      <sz val="20"/>
      <color indexed="8"/>
      <name val="宋体"/>
      <family val="0"/>
    </font>
    <font>
      <sz val="18"/>
      <color indexed="8"/>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0"/>
      <name val="宋体"/>
      <family val="0"/>
    </font>
    <font>
      <b/>
      <u val="single"/>
      <sz val="9"/>
      <color indexed="30"/>
      <name val="宋体"/>
      <family val="0"/>
    </font>
    <font>
      <u val="single"/>
      <sz val="18"/>
      <color indexed="12"/>
      <name val="宋体"/>
      <family val="0"/>
    </font>
    <font>
      <sz val="14"/>
      <color indexed="8"/>
      <name val="方正小标宋_GBK"/>
      <family val="4"/>
    </font>
    <font>
      <sz val="18"/>
      <color indexed="8"/>
      <name val="方正小标宋_GBK"/>
      <family val="4"/>
    </font>
    <font>
      <b/>
      <sz val="20"/>
      <color indexed="8"/>
      <name val="宋体"/>
      <family val="0"/>
    </font>
    <font>
      <sz val="12"/>
      <color indexed="8"/>
      <name val="方正仿宋_GBK"/>
      <family val="4"/>
    </font>
    <font>
      <sz val="12"/>
      <color indexed="8"/>
      <name val="方正书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9"/>
      <color theme="1"/>
      <name val="Calibri"/>
      <family val="0"/>
    </font>
    <font>
      <sz val="10"/>
      <name val="Calibri"/>
      <family val="0"/>
    </font>
    <font>
      <b/>
      <u val="single"/>
      <sz val="9"/>
      <color rgb="FF0070C0"/>
      <name val="宋体"/>
      <family val="0"/>
    </font>
    <font>
      <u val="single"/>
      <sz val="18"/>
      <color theme="10"/>
      <name val="宋体"/>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
      <sz val="12"/>
      <color theme="1"/>
      <name val="方正仿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lignment/>
      <protection/>
    </xf>
    <xf numFmtId="45" fontId="0" fillId="0" borderId="0">
      <alignment/>
      <protection/>
    </xf>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2" fontId="0" fillId="0" borderId="0">
      <alignment/>
      <protection/>
    </xf>
    <xf numFmtId="43" fontId="0" fillId="0" borderId="0">
      <alignment/>
      <protection/>
    </xf>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138">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horizontal="right" vertical="center"/>
    </xf>
    <xf numFmtId="0" fontId="0" fillId="0" borderId="0" xfId="0" applyBorder="1" applyAlignment="1">
      <alignment/>
    </xf>
    <xf numFmtId="0" fontId="5" fillId="0" borderId="0" xfId="0" applyFont="1" applyAlignment="1">
      <alignment horizontal="right" vertical="center"/>
    </xf>
    <xf numFmtId="0" fontId="0" fillId="0" borderId="10" xfId="0" applyBorder="1" applyAlignment="1">
      <alignment horizontal="left" vertical="center"/>
    </xf>
    <xf numFmtId="0" fontId="58" fillId="0" borderId="10" xfId="0" applyFont="1" applyFill="1" applyBorder="1" applyAlignment="1">
      <alignment vertical="center" wrapText="1"/>
    </xf>
    <xf numFmtId="0" fontId="58" fillId="0" borderId="10" xfId="0" applyFont="1" applyFill="1" applyBorder="1" applyAlignment="1">
      <alignment vertical="center"/>
    </xf>
    <xf numFmtId="0" fontId="58" fillId="0" borderId="10" xfId="0" applyFont="1" applyFill="1" applyBorder="1" applyAlignment="1">
      <alignment horizontal="right" vertical="center"/>
    </xf>
    <xf numFmtId="0" fontId="59" fillId="0" borderId="10" xfId="0" applyFont="1" applyBorder="1" applyAlignment="1">
      <alignment vertical="center" wrapText="1"/>
    </xf>
    <xf numFmtId="0" fontId="59" fillId="0" borderId="10" xfId="0" applyFont="1" applyBorder="1" applyAlignment="1">
      <alignment horizontal="center" vertical="center"/>
    </xf>
    <xf numFmtId="9" fontId="59"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right" vertical="center" wrapText="1"/>
    </xf>
    <xf numFmtId="176" fontId="5" fillId="0" borderId="10" xfId="0" applyNumberFormat="1" applyFont="1" applyBorder="1" applyAlignment="1">
      <alignment horizontal="right" vertical="center" wrapText="1"/>
    </xf>
    <xf numFmtId="0" fontId="0" fillId="0" borderId="10" xfId="0" applyBorder="1" applyAlignment="1">
      <alignment vertical="center" wrapText="1"/>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0" fillId="0" borderId="0" xfId="0"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left" vertical="center"/>
    </xf>
    <xf numFmtId="176"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center" shrinkToFit="1"/>
      <protection/>
    </xf>
    <xf numFmtId="0" fontId="0" fillId="0" borderId="10" xfId="40" applyFont="1" applyFill="1" applyBorder="1" applyAlignment="1">
      <alignment horizontal="left" vertical="center"/>
      <protection/>
    </xf>
    <xf numFmtId="176" fontId="0" fillId="0" borderId="10" xfId="0" applyNumberFormat="1" applyFont="1" applyFill="1" applyBorder="1" applyAlignment="1">
      <alignment horizontal="right" vertical="center"/>
    </xf>
    <xf numFmtId="0" fontId="0" fillId="0" borderId="0" xfId="0" applyFont="1" applyAlignment="1">
      <alignment horizontal="left" vertical="center"/>
    </xf>
    <xf numFmtId="177"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top" shrinkToFit="1"/>
      <protection/>
    </xf>
    <xf numFmtId="0" fontId="0" fillId="0" borderId="10" xfId="40" applyFont="1" applyFill="1" applyBorder="1" applyAlignment="1">
      <alignment horizontal="left" vertical="top"/>
      <protection/>
    </xf>
    <xf numFmtId="0" fontId="0" fillId="0" borderId="10" xfId="0" applyFont="1" applyBorder="1" applyAlignment="1">
      <alignment vertical="center" wrapText="1"/>
    </xf>
    <xf numFmtId="0" fontId="0" fillId="0" borderId="0" xfId="0" applyFill="1" applyAlignment="1">
      <alignment/>
    </xf>
    <xf numFmtId="0" fontId="0" fillId="0" borderId="0" xfId="0" applyFont="1" applyFill="1" applyBorder="1" applyAlignment="1">
      <alignment horizontal="right" vertical="center"/>
    </xf>
    <xf numFmtId="0" fontId="0" fillId="0" borderId="0" xfId="0" applyFont="1" applyFill="1" applyAlignment="1">
      <alignment horizontal="right"/>
    </xf>
    <xf numFmtId="0" fontId="5" fillId="0" borderId="10" xfId="0" applyFont="1" applyBorder="1" applyAlignment="1">
      <alignment horizontal="left" vertical="center" indent="1"/>
    </xf>
    <xf numFmtId="176" fontId="5" fillId="0" borderId="10" xfId="0" applyNumberFormat="1" applyFont="1" applyBorder="1" applyAlignment="1">
      <alignment horizontal="right" vertical="center"/>
    </xf>
    <xf numFmtId="0" fontId="5" fillId="0" borderId="10" xfId="0" applyFont="1" applyFill="1" applyBorder="1" applyAlignment="1">
      <alignment horizontal="left" vertical="center" indent="1"/>
    </xf>
    <xf numFmtId="0" fontId="7" fillId="0" borderId="10" xfId="0" applyFont="1" applyBorder="1" applyAlignment="1">
      <alignment horizontal="center" vertical="center"/>
    </xf>
    <xf numFmtId="0" fontId="0" fillId="0" borderId="10" xfId="0" applyFont="1" applyBorder="1" applyAlignment="1">
      <alignment vertical="center"/>
    </xf>
    <xf numFmtId="0" fontId="0" fillId="0" borderId="10" xfId="40" applyFont="1" applyFill="1" applyBorder="1" applyAlignment="1">
      <alignment horizontal="right" vertical="center"/>
      <protection/>
    </xf>
    <xf numFmtId="0" fontId="0" fillId="0" borderId="0" xfId="0" applyFont="1" applyBorder="1" applyAlignment="1">
      <alignment horizontal="right" vertical="center"/>
    </xf>
    <xf numFmtId="0" fontId="0" fillId="0" borderId="0" xfId="0" applyBorder="1" applyAlignment="1">
      <alignment vertical="center"/>
    </xf>
    <xf numFmtId="0" fontId="7" fillId="0" borderId="0" xfId="0" applyFont="1" applyAlignment="1">
      <alignment/>
    </xf>
    <xf numFmtId="0" fontId="7" fillId="0" borderId="0" xfId="0" applyFont="1" applyAlignment="1">
      <alignment vertical="center"/>
    </xf>
    <xf numFmtId="0" fontId="7" fillId="0" borderId="0" xfId="0" applyFont="1" applyFill="1" applyAlignment="1">
      <alignment horizontal="right" vertical="center"/>
    </xf>
    <xf numFmtId="176" fontId="7" fillId="0" borderId="10" xfId="40" applyNumberFormat="1" applyFont="1" applyFill="1" applyBorder="1" applyAlignment="1">
      <alignment horizontal="right" vertical="center"/>
      <protection/>
    </xf>
    <xf numFmtId="0" fontId="0" fillId="0" borderId="10" xfId="0" applyBorder="1" applyAlignment="1">
      <alignment horizontal="center"/>
    </xf>
    <xf numFmtId="0" fontId="7" fillId="0" borderId="10" xfId="0" applyFont="1" applyBorder="1" applyAlignment="1">
      <alignment/>
    </xf>
    <xf numFmtId="178" fontId="0" fillId="0" borderId="0" xfId="0" applyNumberFormat="1" applyAlignment="1">
      <alignment/>
    </xf>
    <xf numFmtId="178" fontId="0" fillId="0" borderId="0" xfId="0" applyNumberFormat="1" applyFill="1" applyAlignment="1">
      <alignment/>
    </xf>
    <xf numFmtId="0" fontId="0" fillId="0" borderId="10" xfId="0" applyFill="1" applyBorder="1" applyAlignment="1">
      <alignment horizontal="center" vertical="center"/>
    </xf>
    <xf numFmtId="0" fontId="0" fillId="33" borderId="10" xfId="0" applyNumberFormat="1" applyFill="1" applyBorder="1" applyAlignment="1">
      <alignment horizontal="right"/>
    </xf>
    <xf numFmtId="0" fontId="7" fillId="0" borderId="11" xfId="0" applyFont="1" applyFill="1" applyBorder="1" applyAlignment="1">
      <alignment horizontal="left" vertical="center"/>
    </xf>
    <xf numFmtId="0" fontId="7" fillId="0" borderId="10" xfId="0" applyFont="1" applyFill="1" applyBorder="1" applyAlignment="1">
      <alignment horizontal="left" vertical="center" shrinkToFit="1"/>
    </xf>
    <xf numFmtId="179" fontId="7" fillId="0" borderId="10" xfId="0" applyNumberFormat="1" applyFont="1" applyBorder="1" applyAlignment="1">
      <alignment vertical="center" shrinkToFit="1"/>
    </xf>
    <xf numFmtId="0" fontId="7" fillId="33" borderId="10" xfId="0" applyFont="1" applyFill="1" applyBorder="1" applyAlignment="1">
      <alignment vertical="center"/>
    </xf>
    <xf numFmtId="178" fontId="7" fillId="0" borderId="0" xfId="0" applyNumberFormat="1" applyFont="1" applyAlignment="1">
      <alignment/>
    </xf>
    <xf numFmtId="0" fontId="7" fillId="0" borderId="10" xfId="40" applyFont="1" applyFill="1" applyBorder="1" applyAlignment="1">
      <alignment horizontal="left" vertical="center" shrinkToFit="1"/>
      <protection/>
    </xf>
    <xf numFmtId="0" fontId="7" fillId="33" borderId="10" xfId="0" applyNumberFormat="1" applyFont="1" applyFill="1" applyBorder="1" applyAlignment="1">
      <alignment horizontal="right"/>
    </xf>
    <xf numFmtId="0" fontId="7" fillId="0" borderId="10" xfId="40" applyFont="1" applyFill="1" applyBorder="1" applyAlignment="1">
      <alignment horizontal="left" vertical="center"/>
      <protection/>
    </xf>
    <xf numFmtId="179" fontId="7" fillId="0" borderId="10" xfId="0" applyNumberFormat="1" applyFont="1" applyBorder="1" applyAlignment="1">
      <alignment shrinkToFit="1"/>
    </xf>
    <xf numFmtId="0" fontId="0" fillId="33" borderId="10" xfId="0" applyFill="1" applyBorder="1" applyAlignment="1">
      <alignment/>
    </xf>
    <xf numFmtId="10" fontId="0" fillId="0" borderId="0" xfId="0" applyNumberFormat="1" applyAlignment="1">
      <alignment/>
    </xf>
    <xf numFmtId="0" fontId="0" fillId="0" borderId="0" xfId="0" applyFill="1" applyBorder="1" applyAlignment="1">
      <alignment vertical="center"/>
    </xf>
    <xf numFmtId="0" fontId="5" fillId="0" borderId="10" xfId="0" applyFont="1" applyBorder="1" applyAlignment="1">
      <alignment vertical="center"/>
    </xf>
    <xf numFmtId="0" fontId="60" fillId="0" borderId="10" xfId="41" applyFont="1" applyBorder="1" applyAlignment="1">
      <alignment vertical="center"/>
    </xf>
    <xf numFmtId="0" fontId="60" fillId="0" borderId="0" xfId="41" applyFont="1" applyAlignment="1">
      <alignment vertical="center"/>
    </xf>
    <xf numFmtId="0" fontId="0" fillId="0" borderId="0" xfId="0" applyAlignment="1">
      <alignment horizont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xf>
    <xf numFmtId="0" fontId="61" fillId="0" borderId="14" xfId="41" applyFont="1" applyBorder="1" applyAlignment="1">
      <alignment/>
    </xf>
    <xf numFmtId="0" fontId="11" fillId="0" borderId="15" xfId="0" applyFont="1" applyBorder="1" applyAlignment="1">
      <alignment horizontal="center"/>
    </xf>
    <xf numFmtId="0" fontId="61" fillId="0" borderId="16" xfId="41" applyFont="1" applyBorder="1" applyAlignment="1">
      <alignment/>
    </xf>
    <xf numFmtId="44" fontId="7" fillId="0" borderId="0" xfId="0" applyNumberFormat="1" applyFont="1" applyAlignment="1">
      <alignment/>
    </xf>
    <xf numFmtId="0" fontId="10" fillId="0" borderId="0" xfId="0" applyFont="1" applyAlignment="1">
      <alignment horizontal="center" vertical="center"/>
    </xf>
    <xf numFmtId="0" fontId="62" fillId="0" borderId="0" xfId="0" applyFont="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63" fillId="0" borderId="0" xfId="0" applyFont="1" applyAlignment="1">
      <alignment horizontal="center" vertical="center"/>
    </xf>
    <xf numFmtId="0" fontId="0" fillId="0" borderId="0" xfId="0" applyFont="1" applyFill="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9" fillId="0" borderId="0" xfId="0" applyFont="1" applyAlignment="1">
      <alignment horizontal="center" vertical="center"/>
    </xf>
    <xf numFmtId="0" fontId="0" fillId="0" borderId="17" xfId="0" applyFont="1" applyFill="1" applyBorder="1" applyAlignment="1">
      <alignment horizontal="left" vertical="center"/>
    </xf>
    <xf numFmtId="0" fontId="7" fillId="0" borderId="17" xfId="0" applyFont="1" applyFill="1" applyBorder="1" applyAlignment="1">
      <alignment horizontal="left" vertical="center"/>
    </xf>
    <xf numFmtId="0" fontId="7"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8" fillId="0" borderId="0" xfId="0" applyFont="1" applyAlignment="1">
      <alignment horizontal="center" vertical="center"/>
    </xf>
    <xf numFmtId="0" fontId="0" fillId="0" borderId="17" xfId="0" applyBorder="1" applyAlignment="1">
      <alignment horizontal="left" vertical="center"/>
    </xf>
    <xf numFmtId="0" fontId="64" fillId="0" borderId="0" xfId="0" applyFont="1" applyAlignment="1">
      <alignment horizontal="center" vertical="center"/>
    </xf>
    <xf numFmtId="0" fontId="63" fillId="0" borderId="0" xfId="0" applyFont="1" applyFill="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Font="1" applyFill="1" applyBorder="1" applyAlignment="1">
      <alignment horizontal="right" vertical="center"/>
    </xf>
    <xf numFmtId="0" fontId="0" fillId="0" borderId="17" xfId="0" applyFill="1" applyBorder="1" applyAlignment="1">
      <alignment horizontal="left" vertical="center"/>
    </xf>
    <xf numFmtId="0" fontId="0" fillId="0" borderId="0" xfId="0" applyBorder="1" applyAlignment="1">
      <alignment horizontal="left" vertical="center"/>
    </xf>
    <xf numFmtId="0" fontId="6" fillId="0" borderId="0" xfId="0" applyFont="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left" vertical="center"/>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left" vertical="center"/>
    </xf>
    <xf numFmtId="0" fontId="65" fillId="0" borderId="0" xfId="0" applyFont="1" applyFill="1" applyAlignment="1">
      <alignment horizontal="center" vertical="center"/>
    </xf>
    <xf numFmtId="0" fontId="0" fillId="0" borderId="10" xfId="0" applyBorder="1" applyAlignment="1">
      <alignment horizontal="justify" vertical="center" wrapText="1"/>
    </xf>
    <xf numFmtId="0" fontId="0" fillId="0" borderId="10" xfId="0" applyBorder="1" applyAlignment="1">
      <alignment horizontal="justify" vertical="center"/>
    </xf>
    <xf numFmtId="0" fontId="0" fillId="0" borderId="10" xfId="0" applyBorder="1" applyAlignment="1">
      <alignment horizontal="left" vertical="center" wrapText="1"/>
    </xf>
    <xf numFmtId="0" fontId="66" fillId="0" borderId="10" xfId="0" applyFont="1" applyFill="1" applyBorder="1" applyAlignment="1">
      <alignment horizontal="center" vertical="center"/>
    </xf>
    <xf numFmtId="9" fontId="38" fillId="0" borderId="10" xfId="0" applyNumberFormat="1" applyFont="1" applyBorder="1" applyAlignment="1">
      <alignment horizontal="center" vertical="center"/>
    </xf>
    <xf numFmtId="0" fontId="66" fillId="0" borderId="10" xfId="0" applyFont="1" applyFill="1" applyBorder="1" applyAlignment="1">
      <alignment horizontal="center" vertical="center" wrapText="1"/>
    </xf>
    <xf numFmtId="9" fontId="38" fillId="0" borderId="0" xfId="0" applyNumberFormat="1" applyFont="1" applyAlignment="1">
      <alignment horizontal="center"/>
    </xf>
    <xf numFmtId="0" fontId="39" fillId="0" borderId="10" xfId="0" applyFont="1" applyFill="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dministrator\Desktop\2021&#39044;&#31639;&#25209;&#22797;-&#27531;&#32852;\&#25910;&#20837;&#39044;&#3163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Administrator\Desktop\2021&#39044;&#31639;&#25209;&#22797;-&#27531;&#32852;\&#25910;&#25903;&#39044;&#31639;&#2463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Administrator\Desktop\2021&#39044;&#31639;&#25209;&#22797;-&#27531;&#32852;\&#19968;&#33324;&#20844;&#20849;&#39044;&#31639;&#36130;&#25919;&#25320;&#27454;&#25903;&#20986;&#39044;&#31639;&#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Administrator\Desktop\2021&#39044;&#31639;&#25209;&#22797;-&#27531;&#32852;\&#19968;&#33324;&#20844;&#20849;&#39044;&#31639;&#36130;&#25919;&#25320;&#27454;&#22522;&#26412;&#25903;&#20986;&#39044;&#31639;&#34920;&#65288;&#32463;&#27982;&#31185;&#3044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Administrator\Desktop\2021&#39044;&#31639;&#25209;&#22797;-&#27531;&#32852;\&#25903;&#20986;&#39044;&#3163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残疾人就业服务所"/>
      <sheetName val="区残联"/>
    </sheetNames>
    <sheetDataSet>
      <sheetData sheetId="0">
        <row r="6">
          <cell r="E6">
            <v>1275323.38</v>
          </cell>
        </row>
        <row r="9">
          <cell r="E9">
            <v>59531.52</v>
          </cell>
        </row>
        <row r="10">
          <cell r="E10">
            <v>29765.76</v>
          </cell>
        </row>
        <row r="12">
          <cell r="E12">
            <v>1096170.26</v>
          </cell>
        </row>
        <row r="18">
          <cell r="E18">
            <v>44648.64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残疾人就业服务所"/>
      <sheetName val="区残联"/>
    </sheetNames>
    <sheetDataSet>
      <sheetData sheetId="0">
        <row r="6">
          <cell r="B6">
            <v>1275323.38</v>
          </cell>
        </row>
        <row r="14">
          <cell r="D14">
            <v>1185467.54</v>
          </cell>
        </row>
        <row r="16">
          <cell r="D16">
            <v>45207.2</v>
          </cell>
        </row>
        <row r="26">
          <cell r="D26">
            <v>44648.64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残疾人就业服务所"/>
      <sheetName val="区残联"/>
    </sheetNames>
    <sheetDataSet>
      <sheetData sheetId="0">
        <row r="9">
          <cell r="D9">
            <v>59531.52</v>
          </cell>
        </row>
        <row r="10">
          <cell r="D10">
            <v>29765.76</v>
          </cell>
        </row>
        <row r="12">
          <cell r="D12">
            <v>1096170.26</v>
          </cell>
        </row>
        <row r="18">
          <cell r="D18">
            <v>44648.64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残疾人就业服务所"/>
      <sheetName val="区残联"/>
    </sheetNames>
    <sheetDataSet>
      <sheetData sheetId="0">
        <row r="8">
          <cell r="E8">
            <v>194412</v>
          </cell>
        </row>
        <row r="9">
          <cell r="E9">
            <v>7740</v>
          </cell>
        </row>
        <row r="11">
          <cell r="E11">
            <v>59531.52</v>
          </cell>
        </row>
        <row r="12">
          <cell r="E12">
            <v>29765.76</v>
          </cell>
        </row>
        <row r="13">
          <cell r="E13">
            <v>31626.12</v>
          </cell>
        </row>
        <row r="14">
          <cell r="E14">
            <v>6697.3</v>
          </cell>
        </row>
        <row r="15">
          <cell r="E15">
            <v>44648.64</v>
          </cell>
        </row>
        <row r="16">
          <cell r="E16">
            <v>8000</v>
          </cell>
        </row>
        <row r="17">
          <cell r="E17">
            <v>30000</v>
          </cell>
        </row>
        <row r="19">
          <cell r="F19">
            <v>309160</v>
          </cell>
        </row>
        <row r="20">
          <cell r="F20">
            <v>126000</v>
          </cell>
        </row>
        <row r="21">
          <cell r="F21">
            <v>2916.18</v>
          </cell>
        </row>
        <row r="22">
          <cell r="F22">
            <v>7441.44</v>
          </cell>
        </row>
        <row r="23">
          <cell r="F23">
            <v>6804.42</v>
          </cell>
        </row>
        <row r="25">
          <cell r="E2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残疾人就业服务所"/>
      <sheetName val="区残联"/>
    </sheetNames>
    <sheetDataSet>
      <sheetData sheetId="0">
        <row r="8">
          <cell r="D8">
            <v>59531.52</v>
          </cell>
        </row>
        <row r="9">
          <cell r="D9">
            <v>29765.76</v>
          </cell>
        </row>
        <row r="17">
          <cell r="D17">
            <v>44648.64</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82" customWidth="1"/>
    <col min="2" max="2" width="111.5" style="0" customWidth="1"/>
  </cols>
  <sheetData>
    <row r="1" spans="1:2" ht="58.5" customHeight="1">
      <c r="A1" s="90" t="s">
        <v>0</v>
      </c>
      <c r="B1" s="90"/>
    </row>
    <row r="2" spans="1:2" ht="27" customHeight="1">
      <c r="A2" s="83" t="s">
        <v>1</v>
      </c>
      <c r="B2" s="84" t="s">
        <v>2</v>
      </c>
    </row>
    <row r="3" spans="1:2" ht="27" customHeight="1">
      <c r="A3" s="85">
        <v>1</v>
      </c>
      <c r="B3" s="86" t="s">
        <v>3</v>
      </c>
    </row>
    <row r="4" spans="1:2" ht="27" customHeight="1">
      <c r="A4" s="85">
        <v>2</v>
      </c>
      <c r="B4" s="86" t="s">
        <v>4</v>
      </c>
    </row>
    <row r="5" spans="1:2" ht="27" customHeight="1">
      <c r="A5" s="85">
        <v>3</v>
      </c>
      <c r="B5" s="86" t="s">
        <v>5</v>
      </c>
    </row>
    <row r="6" spans="1:2" ht="27" customHeight="1">
      <c r="A6" s="85">
        <v>4</v>
      </c>
      <c r="B6" s="86" t="s">
        <v>6</v>
      </c>
    </row>
    <row r="7" spans="1:2" ht="27" customHeight="1">
      <c r="A7" s="85">
        <v>5</v>
      </c>
      <c r="B7" s="86" t="s">
        <v>7</v>
      </c>
    </row>
    <row r="8" spans="1:2" ht="27" customHeight="1">
      <c r="A8" s="85">
        <v>6</v>
      </c>
      <c r="B8" s="86" t="s">
        <v>8</v>
      </c>
    </row>
    <row r="9" spans="1:2" ht="27" customHeight="1">
      <c r="A9" s="85">
        <v>7</v>
      </c>
      <c r="B9" s="86" t="s">
        <v>9</v>
      </c>
    </row>
    <row r="10" spans="1:2" ht="27" customHeight="1">
      <c r="A10" s="85">
        <v>8</v>
      </c>
      <c r="B10" s="86" t="s">
        <v>10</v>
      </c>
    </row>
    <row r="11" spans="1:2" ht="27" customHeight="1">
      <c r="A11" s="87">
        <v>9</v>
      </c>
      <c r="B11" s="88"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26"/>
  <sheetViews>
    <sheetView zoomScalePageLayoutView="0" workbookViewId="0" topLeftCell="A1">
      <selection activeCell="C6" sqref="C6"/>
    </sheetView>
  </sheetViews>
  <sheetFormatPr defaultColWidth="9.33203125" defaultRowHeight="11.25"/>
  <cols>
    <col min="1" max="1" width="10" style="0" customWidth="1"/>
    <col min="2" max="2" width="34.83203125" style="0" customWidth="1"/>
    <col min="3" max="3" width="14.66015625" style="0" customWidth="1"/>
    <col min="4" max="4" width="8" style="0" customWidth="1"/>
    <col min="5" max="5" width="14.33203125" style="0" customWidth="1"/>
    <col min="6" max="6" width="13" style="0" customWidth="1"/>
    <col min="7" max="7" width="12.83203125" style="0" customWidth="1"/>
    <col min="8" max="8" width="7.66015625" style="0" customWidth="1"/>
    <col min="9" max="9" width="5.83203125" style="0" customWidth="1"/>
    <col min="10" max="11" width="9.16015625" style="0" customWidth="1"/>
    <col min="13" max="13" width="5.33203125" style="0" customWidth="1"/>
    <col min="14" max="14" width="13.33203125" style="0" customWidth="1"/>
  </cols>
  <sheetData>
    <row r="1" spans="1:14" ht="19.5" customHeight="1">
      <c r="A1" s="41" t="s">
        <v>228</v>
      </c>
      <c r="B1" s="2"/>
      <c r="C1" s="1"/>
      <c r="D1" s="1"/>
      <c r="E1" s="1"/>
      <c r="F1" s="1"/>
      <c r="G1" s="1"/>
      <c r="H1" s="1"/>
      <c r="I1" s="1"/>
      <c r="J1" s="1"/>
      <c r="K1" s="1"/>
      <c r="L1" s="1"/>
      <c r="M1" s="1"/>
      <c r="N1" s="1"/>
    </row>
    <row r="2" spans="1:14" ht="24">
      <c r="A2" s="110" t="s">
        <v>28</v>
      </c>
      <c r="B2" s="110"/>
      <c r="C2" s="110"/>
      <c r="D2" s="110"/>
      <c r="E2" s="110"/>
      <c r="F2" s="110"/>
      <c r="G2" s="110"/>
      <c r="H2" s="110"/>
      <c r="I2" s="110"/>
      <c r="J2" s="110"/>
      <c r="K2" s="110"/>
      <c r="L2" s="110"/>
      <c r="M2" s="110"/>
      <c r="N2" s="110"/>
    </row>
    <row r="3" spans="1:14" ht="27" customHeight="1">
      <c r="A3" s="117" t="s">
        <v>40</v>
      </c>
      <c r="B3" s="117"/>
      <c r="C3" s="118" t="str">
        <f>'表一'!B3</f>
        <v>重庆市渝北区残疾人联合会</v>
      </c>
      <c r="D3" s="118"/>
      <c r="E3" s="118"/>
      <c r="F3" s="118"/>
      <c r="G3" s="118"/>
      <c r="H3" s="118"/>
      <c r="I3" s="118"/>
      <c r="J3" s="118"/>
      <c r="K3" s="118"/>
      <c r="L3" s="118"/>
      <c r="M3" s="118"/>
      <c r="N3" s="5" t="s">
        <v>92</v>
      </c>
    </row>
    <row r="4" spans="1:14" ht="15.75" customHeight="1">
      <c r="A4" s="92" t="s">
        <v>229</v>
      </c>
      <c r="B4" s="92"/>
      <c r="C4" s="92" t="s">
        <v>47</v>
      </c>
      <c r="D4" s="92" t="s">
        <v>230</v>
      </c>
      <c r="E4" s="114" t="s">
        <v>231</v>
      </c>
      <c r="F4" s="114" t="s">
        <v>232</v>
      </c>
      <c r="G4" s="114" t="s">
        <v>233</v>
      </c>
      <c r="H4" s="115" t="s">
        <v>222</v>
      </c>
      <c r="I4" s="92" t="s">
        <v>223</v>
      </c>
      <c r="J4" s="92"/>
      <c r="K4" s="114" t="s">
        <v>234</v>
      </c>
      <c r="L4" s="115" t="s">
        <v>235</v>
      </c>
      <c r="M4" s="114" t="s">
        <v>226</v>
      </c>
      <c r="N4" s="114" t="s">
        <v>236</v>
      </c>
    </row>
    <row r="5" spans="1:14" ht="30" customHeight="1">
      <c r="A5" s="6" t="s">
        <v>97</v>
      </c>
      <c r="B5" s="6" t="s">
        <v>98</v>
      </c>
      <c r="C5" s="92"/>
      <c r="D5" s="92"/>
      <c r="E5" s="92"/>
      <c r="F5" s="92"/>
      <c r="G5" s="92"/>
      <c r="H5" s="116"/>
      <c r="I5" s="10" t="s">
        <v>237</v>
      </c>
      <c r="J5" s="45" t="s">
        <v>238</v>
      </c>
      <c r="K5" s="92"/>
      <c r="L5" s="116"/>
      <c r="M5" s="114"/>
      <c r="N5" s="92"/>
    </row>
    <row r="6" spans="1:14" ht="19.5" customHeight="1">
      <c r="A6" s="7"/>
      <c r="B6" s="6" t="s">
        <v>47</v>
      </c>
      <c r="C6" s="37">
        <f>SUM(E6:N6)</f>
        <v>22513254.6</v>
      </c>
      <c r="D6" s="42"/>
      <c r="E6" s="37">
        <f>E7+E17+E21</f>
        <v>21744284.11</v>
      </c>
      <c r="F6" s="37">
        <v>768970.49</v>
      </c>
      <c r="G6" s="6"/>
      <c r="H6" s="6"/>
      <c r="I6" s="6"/>
      <c r="J6" s="6"/>
      <c r="K6" s="6"/>
      <c r="L6" s="6"/>
      <c r="M6" s="6"/>
      <c r="N6" s="6"/>
    </row>
    <row r="7" spans="1:14" ht="12.75" customHeight="1">
      <c r="A7" s="43" t="s">
        <v>107</v>
      </c>
      <c r="B7" s="38" t="s">
        <v>239</v>
      </c>
      <c r="C7" s="37">
        <f>E7+F7</f>
        <v>21478736.13</v>
      </c>
      <c r="D7" s="42"/>
      <c r="E7" s="37">
        <f>E8+E12</f>
        <v>21478736.13</v>
      </c>
      <c r="F7" s="37"/>
      <c r="G7" s="6"/>
      <c r="H7" s="6"/>
      <c r="I7" s="6"/>
      <c r="J7" s="6"/>
      <c r="K7" s="6"/>
      <c r="L7" s="6"/>
      <c r="M7" s="6"/>
      <c r="N7" s="6"/>
    </row>
    <row r="8" spans="1:14" ht="12.75" customHeight="1">
      <c r="A8" s="43" t="s">
        <v>240</v>
      </c>
      <c r="B8" s="38" t="s">
        <v>241</v>
      </c>
      <c r="C8" s="37">
        <f>SUM(C9:C11)</f>
        <v>356965.12</v>
      </c>
      <c r="D8" s="42"/>
      <c r="E8" s="37">
        <f>SUM(E9:E11)</f>
        <v>356965.12</v>
      </c>
      <c r="F8" s="37"/>
      <c r="G8" s="6"/>
      <c r="H8" s="6"/>
      <c r="I8" s="6"/>
      <c r="J8" s="6"/>
      <c r="K8" s="6"/>
      <c r="L8" s="6"/>
      <c r="M8" s="6"/>
      <c r="N8" s="6"/>
    </row>
    <row r="9" spans="1:14" ht="12.75" customHeight="1">
      <c r="A9" s="43" t="s">
        <v>242</v>
      </c>
      <c r="B9" s="38" t="s">
        <v>243</v>
      </c>
      <c r="C9" s="37">
        <f>E9</f>
        <v>171310.08</v>
      </c>
      <c r="D9" s="42"/>
      <c r="E9" s="37">
        <f>111778.56+'[1]残疾人就业服务所'!$E$9</f>
        <v>171310.08</v>
      </c>
      <c r="F9" s="37"/>
      <c r="G9" s="6"/>
      <c r="H9" s="6"/>
      <c r="I9" s="6"/>
      <c r="J9" s="6"/>
      <c r="K9" s="6"/>
      <c r="L9" s="6"/>
      <c r="M9" s="6"/>
      <c r="N9" s="6"/>
    </row>
    <row r="10" spans="1:14" ht="12.75" customHeight="1">
      <c r="A10" s="43" t="s">
        <v>244</v>
      </c>
      <c r="B10" s="38" t="s">
        <v>245</v>
      </c>
      <c r="C10" s="37">
        <f>E10</f>
        <v>85655.04</v>
      </c>
      <c r="D10" s="42"/>
      <c r="E10" s="37">
        <f>55889.28+'[1]残疾人就业服务所'!$E$10</f>
        <v>85655.04</v>
      </c>
      <c r="F10" s="37"/>
      <c r="G10" s="6"/>
      <c r="H10" s="6"/>
      <c r="I10" s="6"/>
      <c r="J10" s="6"/>
      <c r="K10" s="6"/>
      <c r="L10" s="6"/>
      <c r="M10" s="6"/>
      <c r="N10" s="6"/>
    </row>
    <row r="11" spans="1:14" ht="12.75" customHeight="1">
      <c r="A11" s="43" t="s">
        <v>246</v>
      </c>
      <c r="B11" s="38" t="s">
        <v>247</v>
      </c>
      <c r="C11" s="37">
        <f>E11</f>
        <v>100000</v>
      </c>
      <c r="D11" s="42"/>
      <c r="E11" s="37">
        <v>100000</v>
      </c>
      <c r="F11" s="37"/>
      <c r="G11" s="6"/>
      <c r="H11" s="6"/>
      <c r="I11" s="6"/>
      <c r="J11" s="6"/>
      <c r="K11" s="6"/>
      <c r="L11" s="6"/>
      <c r="M11" s="6"/>
      <c r="N11" s="6"/>
    </row>
    <row r="12" spans="1:14" ht="12.75" customHeight="1">
      <c r="A12" s="43" t="s">
        <v>248</v>
      </c>
      <c r="B12" s="38" t="s">
        <v>249</v>
      </c>
      <c r="C12" s="37">
        <f>SUM(C13:C16)</f>
        <v>21121771.01</v>
      </c>
      <c r="D12" s="42"/>
      <c r="E12" s="37">
        <f>SUM(E13:E16)</f>
        <v>21121771.01</v>
      </c>
      <c r="F12" s="37"/>
      <c r="G12" s="6"/>
      <c r="H12" s="6"/>
      <c r="I12" s="6"/>
      <c r="J12" s="6"/>
      <c r="K12" s="6"/>
      <c r="L12" s="6"/>
      <c r="M12" s="6"/>
      <c r="N12" s="6"/>
    </row>
    <row r="13" spans="1:14" ht="12.75" customHeight="1">
      <c r="A13" s="43" t="s">
        <v>250</v>
      </c>
      <c r="B13" s="38" t="s">
        <v>251</v>
      </c>
      <c r="C13" s="37">
        <f aca="true" t="shared" si="0" ref="C13:C20">E13</f>
        <v>1932600.75</v>
      </c>
      <c r="D13" s="42"/>
      <c r="E13" s="37">
        <v>1932600.75</v>
      </c>
      <c r="F13" s="37"/>
      <c r="G13" s="12"/>
      <c r="H13" s="12"/>
      <c r="I13" s="12"/>
      <c r="J13" s="12"/>
      <c r="K13" s="12"/>
      <c r="L13" s="12"/>
      <c r="M13" s="12"/>
      <c r="N13" s="12"/>
    </row>
    <row r="14" spans="1:14" ht="12.75" customHeight="1">
      <c r="A14" s="43" t="s">
        <v>252</v>
      </c>
      <c r="B14" s="38" t="s">
        <v>253</v>
      </c>
      <c r="C14" s="37">
        <f t="shared" si="0"/>
        <v>5703000</v>
      </c>
      <c r="D14" s="42"/>
      <c r="E14" s="37">
        <v>5703000</v>
      </c>
      <c r="F14" s="37"/>
      <c r="G14" s="12"/>
      <c r="H14" s="12"/>
      <c r="I14" s="12"/>
      <c r="J14" s="12"/>
      <c r="K14" s="12"/>
      <c r="L14" s="12"/>
      <c r="M14" s="12"/>
      <c r="N14" s="12"/>
    </row>
    <row r="15" spans="1:14" ht="12.75" customHeight="1">
      <c r="A15" s="43" t="s">
        <v>254</v>
      </c>
      <c r="B15" s="38" t="s">
        <v>255</v>
      </c>
      <c r="C15" s="37">
        <f t="shared" si="0"/>
        <v>900000</v>
      </c>
      <c r="D15" s="42"/>
      <c r="E15" s="37">
        <v>900000</v>
      </c>
      <c r="F15" s="37"/>
      <c r="G15" s="12"/>
      <c r="H15" s="12"/>
      <c r="I15" s="12"/>
      <c r="J15" s="12"/>
      <c r="K15" s="12"/>
      <c r="L15" s="12"/>
      <c r="M15" s="12"/>
      <c r="N15" s="12"/>
    </row>
    <row r="16" spans="1:14" ht="12.75" customHeight="1">
      <c r="A16" s="43" t="s">
        <v>256</v>
      </c>
      <c r="B16" s="38" t="s">
        <v>257</v>
      </c>
      <c r="C16" s="37">
        <f t="shared" si="0"/>
        <v>12586170.26</v>
      </c>
      <c r="D16" s="42"/>
      <c r="E16" s="37">
        <f>11490000+'[1]残疾人就业服务所'!$E$12</f>
        <v>12586170.26</v>
      </c>
      <c r="F16" s="37"/>
      <c r="G16" s="12"/>
      <c r="H16" s="12"/>
      <c r="I16" s="12"/>
      <c r="J16" s="12"/>
      <c r="K16" s="12"/>
      <c r="L16" s="12"/>
      <c r="M16" s="12"/>
      <c r="N16" s="12"/>
    </row>
    <row r="17" spans="1:14" ht="12.75" customHeight="1">
      <c r="A17" s="43" t="s">
        <v>126</v>
      </c>
      <c r="B17" s="38" t="s">
        <v>258</v>
      </c>
      <c r="C17" s="37">
        <f t="shared" si="0"/>
        <v>137071.78</v>
      </c>
      <c r="D17" s="42"/>
      <c r="E17" s="37">
        <f>E18</f>
        <v>137071.78</v>
      </c>
      <c r="F17" s="37"/>
      <c r="G17" s="12"/>
      <c r="H17" s="12"/>
      <c r="I17" s="12"/>
      <c r="J17" s="12"/>
      <c r="K17" s="12"/>
      <c r="L17" s="12"/>
      <c r="M17" s="12"/>
      <c r="N17" s="12"/>
    </row>
    <row r="18" spans="1:14" ht="12.75" customHeight="1">
      <c r="A18" s="43" t="s">
        <v>259</v>
      </c>
      <c r="B18" s="38" t="s">
        <v>260</v>
      </c>
      <c r="C18" s="37">
        <f t="shared" si="0"/>
        <v>137071.78</v>
      </c>
      <c r="D18" s="42"/>
      <c r="E18" s="37">
        <f>E19+E20</f>
        <v>137071.78</v>
      </c>
      <c r="F18" s="37"/>
      <c r="G18" s="12"/>
      <c r="H18" s="12"/>
      <c r="I18" s="12"/>
      <c r="J18" s="12"/>
      <c r="K18" s="12"/>
      <c r="L18" s="12"/>
      <c r="M18" s="12"/>
      <c r="N18" s="12"/>
    </row>
    <row r="19" spans="1:14" ht="12.75" customHeight="1">
      <c r="A19" s="43" t="s">
        <v>261</v>
      </c>
      <c r="B19" s="38" t="s">
        <v>262</v>
      </c>
      <c r="C19" s="37">
        <f t="shared" si="0"/>
        <v>91864.58</v>
      </c>
      <c r="D19" s="42"/>
      <c r="E19" s="37">
        <v>91864.58</v>
      </c>
      <c r="F19" s="37"/>
      <c r="G19" s="12"/>
      <c r="H19" s="12"/>
      <c r="I19" s="12"/>
      <c r="J19" s="12"/>
      <c r="K19" s="12"/>
      <c r="L19" s="12"/>
      <c r="M19" s="12"/>
      <c r="N19" s="12"/>
    </row>
    <row r="20" spans="1:14" ht="12.75" customHeight="1">
      <c r="A20" s="44" t="s">
        <v>263</v>
      </c>
      <c r="B20" s="39" t="s">
        <v>264</v>
      </c>
      <c r="C20" s="37">
        <f t="shared" si="0"/>
        <v>45207.2</v>
      </c>
      <c r="D20" s="42"/>
      <c r="E20" s="37">
        <v>45207.2</v>
      </c>
      <c r="F20" s="37"/>
      <c r="G20" s="12"/>
      <c r="H20" s="12"/>
      <c r="I20" s="12"/>
      <c r="J20" s="12"/>
      <c r="K20" s="12"/>
      <c r="L20" s="12"/>
      <c r="M20" s="12"/>
      <c r="N20" s="12"/>
    </row>
    <row r="21" spans="1:14" ht="12.75" customHeight="1">
      <c r="A21" s="43" t="s">
        <v>134</v>
      </c>
      <c r="B21" s="38" t="s">
        <v>265</v>
      </c>
      <c r="C21" s="37">
        <f>C22</f>
        <v>128476.2</v>
      </c>
      <c r="D21" s="42"/>
      <c r="E21" s="37">
        <f>E22</f>
        <v>128476.2</v>
      </c>
      <c r="F21" s="37"/>
      <c r="G21" s="12"/>
      <c r="H21" s="12"/>
      <c r="I21" s="12"/>
      <c r="J21" s="12"/>
      <c r="K21" s="12"/>
      <c r="L21" s="12"/>
      <c r="M21" s="12"/>
      <c r="N21" s="12"/>
    </row>
    <row r="22" spans="1:14" ht="12.75" customHeight="1">
      <c r="A22" s="43" t="s">
        <v>266</v>
      </c>
      <c r="B22" s="38" t="s">
        <v>267</v>
      </c>
      <c r="C22" s="37">
        <f>E22</f>
        <v>128476.2</v>
      </c>
      <c r="D22" s="42"/>
      <c r="E22" s="37">
        <f>E23</f>
        <v>128476.2</v>
      </c>
      <c r="F22" s="37"/>
      <c r="G22" s="12"/>
      <c r="H22" s="12"/>
      <c r="I22" s="12"/>
      <c r="J22" s="12"/>
      <c r="K22" s="12"/>
      <c r="L22" s="12"/>
      <c r="M22" s="12"/>
      <c r="N22" s="12"/>
    </row>
    <row r="23" spans="1:14" ht="12.75" customHeight="1">
      <c r="A23" s="43" t="s">
        <v>268</v>
      </c>
      <c r="B23" s="38" t="s">
        <v>269</v>
      </c>
      <c r="C23" s="37">
        <f>E23</f>
        <v>128476.2</v>
      </c>
      <c r="D23" s="42"/>
      <c r="E23" s="37">
        <f>83827.56+'[1]残疾人就业服务所'!$E$18</f>
        <v>128476.2</v>
      </c>
      <c r="F23" s="37"/>
      <c r="G23" s="12"/>
      <c r="H23" s="12"/>
      <c r="I23" s="12"/>
      <c r="J23" s="12"/>
      <c r="K23" s="12"/>
      <c r="L23" s="12"/>
      <c r="M23" s="12"/>
      <c r="N23" s="12"/>
    </row>
    <row r="24" spans="1:14" ht="12.75" customHeight="1">
      <c r="A24" s="43" t="s">
        <v>211</v>
      </c>
      <c r="B24" s="38" t="s">
        <v>270</v>
      </c>
      <c r="C24" s="37">
        <v>768970.49</v>
      </c>
      <c r="D24" s="42"/>
      <c r="E24" s="37"/>
      <c r="F24" s="37">
        <v>768970.49</v>
      </c>
      <c r="G24" s="12"/>
      <c r="H24" s="12"/>
      <c r="I24" s="12"/>
      <c r="J24" s="12"/>
      <c r="K24" s="12"/>
      <c r="L24" s="12"/>
      <c r="M24" s="12"/>
      <c r="N24" s="12"/>
    </row>
    <row r="25" spans="1:14" ht="12.75" customHeight="1">
      <c r="A25" s="43" t="s">
        <v>212</v>
      </c>
      <c r="B25" s="38" t="s">
        <v>271</v>
      </c>
      <c r="C25" s="37">
        <v>768970.49</v>
      </c>
      <c r="D25" s="42"/>
      <c r="E25" s="37"/>
      <c r="F25" s="37">
        <v>768970.49</v>
      </c>
      <c r="G25" s="12"/>
      <c r="H25" s="12"/>
      <c r="I25" s="12"/>
      <c r="J25" s="12"/>
      <c r="K25" s="12"/>
      <c r="L25" s="12"/>
      <c r="M25" s="12"/>
      <c r="N25" s="12"/>
    </row>
    <row r="26" spans="1:14" ht="12.75" customHeight="1">
      <c r="A26" s="43" t="s">
        <v>272</v>
      </c>
      <c r="B26" s="38" t="s">
        <v>273</v>
      </c>
      <c r="C26" s="37">
        <v>768970.49</v>
      </c>
      <c r="D26" s="42"/>
      <c r="E26" s="37"/>
      <c r="F26" s="37">
        <v>768970.49</v>
      </c>
      <c r="G26" s="12"/>
      <c r="H26" s="12"/>
      <c r="I26" s="12"/>
      <c r="J26" s="12"/>
      <c r="K26" s="12"/>
      <c r="L26" s="12"/>
      <c r="M26" s="12"/>
      <c r="N26" s="12"/>
    </row>
  </sheetData>
  <sheetProtection/>
  <mergeCells count="15">
    <mergeCell ref="K4:K5"/>
    <mergeCell ref="L4:L5"/>
    <mergeCell ref="M4:M5"/>
    <mergeCell ref="N4:N5"/>
    <mergeCell ref="A2:N2"/>
    <mergeCell ref="A3:B3"/>
    <mergeCell ref="C3:M3"/>
    <mergeCell ref="A4:B4"/>
    <mergeCell ref="I4:J4"/>
    <mergeCell ref="C4:C5"/>
    <mergeCell ref="D4:D5"/>
    <mergeCell ref="E4:E5"/>
    <mergeCell ref="F4:F5"/>
    <mergeCell ref="G4:G5"/>
    <mergeCell ref="H4:H5"/>
  </mergeCells>
  <printOptions horizontalCentered="1"/>
  <pageMargins left="0.3145833333333333" right="0.3145833333333333" top="0.7480314960629921" bottom="0.7480314960629921"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25"/>
  <sheetViews>
    <sheetView zoomScalePageLayoutView="0" workbookViewId="0" topLeftCell="A10">
      <selection activeCell="E25" sqref="E25"/>
    </sheetView>
  </sheetViews>
  <sheetFormatPr defaultColWidth="9.33203125" defaultRowHeight="11.25"/>
  <cols>
    <col min="1" max="1" width="11.66015625" style="0" customWidth="1"/>
    <col min="2" max="2" width="28.5" style="0" customWidth="1"/>
    <col min="3" max="3" width="14.33203125" style="0" customWidth="1"/>
    <col min="4" max="4" width="13.33203125" style="0" customWidth="1"/>
    <col min="5" max="5" width="13.83203125" style="0" customWidth="1"/>
    <col min="6" max="6" width="9.83203125" style="0" customWidth="1"/>
    <col min="7" max="7" width="9.33203125" style="0" customWidth="1"/>
    <col min="8" max="8" width="14.5" style="0" customWidth="1"/>
    <col min="9" max="9" width="14.33203125" style="0" customWidth="1"/>
    <col min="10" max="10" width="15.5" style="0" customWidth="1"/>
  </cols>
  <sheetData>
    <row r="1" ht="24" customHeight="1">
      <c r="A1" s="4" t="s">
        <v>274</v>
      </c>
    </row>
    <row r="2" spans="1:8" ht="30.75" customHeight="1">
      <c r="A2" s="113" t="s">
        <v>30</v>
      </c>
      <c r="B2" s="113"/>
      <c r="C2" s="113"/>
      <c r="D2" s="113"/>
      <c r="E2" s="113"/>
      <c r="F2" s="113"/>
      <c r="G2" s="113"/>
      <c r="H2" s="113"/>
    </row>
    <row r="3" spans="1:8" ht="27" customHeight="1">
      <c r="A3" s="15" t="s">
        <v>40</v>
      </c>
      <c r="B3" s="119" t="str">
        <f>'表一'!B3</f>
        <v>重庆市渝北区残疾人联合会</v>
      </c>
      <c r="C3" s="119"/>
      <c r="D3" s="119"/>
      <c r="E3" s="119"/>
      <c r="F3" s="119"/>
      <c r="G3" s="119"/>
      <c r="H3" s="17" t="s">
        <v>42</v>
      </c>
    </row>
    <row r="4" spans="1:8" ht="32.25" customHeight="1">
      <c r="A4" s="35" t="s">
        <v>97</v>
      </c>
      <c r="B4" s="35" t="s">
        <v>98</v>
      </c>
      <c r="C4" s="35" t="s">
        <v>47</v>
      </c>
      <c r="D4" s="35" t="s">
        <v>100</v>
      </c>
      <c r="E4" s="35" t="s">
        <v>101</v>
      </c>
      <c r="F4" s="25" t="s">
        <v>275</v>
      </c>
      <c r="G4" s="25" t="s">
        <v>276</v>
      </c>
      <c r="H4" s="25" t="s">
        <v>277</v>
      </c>
    </row>
    <row r="5" spans="1:10" ht="18" customHeight="1">
      <c r="A5" s="36" t="s">
        <v>47</v>
      </c>
      <c r="B5" s="36"/>
      <c r="C5" s="37">
        <f>SUM(D5:H5)</f>
        <v>22513254.6</v>
      </c>
      <c r="D5" s="37">
        <f>D6+D16+D20+D23</f>
        <v>3651284.11</v>
      </c>
      <c r="E5" s="37">
        <f>E6+E16+E20+E23</f>
        <v>18861970.49</v>
      </c>
      <c r="F5" s="12"/>
      <c r="G5" s="12"/>
      <c r="H5" s="12"/>
      <c r="I5" s="40"/>
      <c r="J5" s="40"/>
    </row>
    <row r="6" spans="1:8" ht="16.5" customHeight="1">
      <c r="A6" s="38">
        <v>208</v>
      </c>
      <c r="B6" s="38" t="s">
        <v>64</v>
      </c>
      <c r="C6" s="37">
        <f>C7+C11</f>
        <v>21478736.13</v>
      </c>
      <c r="D6" s="37">
        <f>D7+D11</f>
        <v>3385736.13</v>
      </c>
      <c r="E6" s="37">
        <f>E7+E11</f>
        <v>18093000</v>
      </c>
      <c r="F6" s="12"/>
      <c r="G6" s="12"/>
      <c r="H6" s="12"/>
    </row>
    <row r="7" spans="1:8" ht="16.5" customHeight="1">
      <c r="A7" s="38" t="s">
        <v>240</v>
      </c>
      <c r="B7" s="38" t="s">
        <v>109</v>
      </c>
      <c r="C7" s="37">
        <f>SUM(C8:C10)</f>
        <v>356965.12</v>
      </c>
      <c r="D7" s="37">
        <f>SUM(D8:D10)</f>
        <v>356965.12</v>
      </c>
      <c r="E7" s="37"/>
      <c r="F7" s="12"/>
      <c r="G7" s="12"/>
      <c r="H7" s="12"/>
    </row>
    <row r="8" spans="1:8" ht="16.5" customHeight="1">
      <c r="A8" s="38" t="s">
        <v>242</v>
      </c>
      <c r="B8" s="38" t="s">
        <v>111</v>
      </c>
      <c r="C8" s="37">
        <f>D8+E8</f>
        <v>171310.08</v>
      </c>
      <c r="D8" s="37">
        <f>111778.56+'[5]残疾人就业服务所'!$D$8</f>
        <v>171310.08</v>
      </c>
      <c r="E8" s="37"/>
      <c r="F8" s="12"/>
      <c r="G8" s="12"/>
      <c r="H8" s="12"/>
    </row>
    <row r="9" spans="1:8" ht="16.5" customHeight="1">
      <c r="A9" s="38" t="s">
        <v>244</v>
      </c>
      <c r="B9" s="38" t="s">
        <v>113</v>
      </c>
      <c r="C9" s="37">
        <f>D9+E9</f>
        <v>85655.04</v>
      </c>
      <c r="D9" s="37">
        <f>55889.28+'[5]残疾人就业服务所'!$D$9</f>
        <v>85655.04</v>
      </c>
      <c r="E9" s="37"/>
      <c r="F9" s="12"/>
      <c r="G9" s="12"/>
      <c r="H9" s="12"/>
    </row>
    <row r="10" spans="1:8" ht="16.5" customHeight="1">
      <c r="A10" s="38" t="s">
        <v>246</v>
      </c>
      <c r="B10" s="38" t="s">
        <v>115</v>
      </c>
      <c r="C10" s="37">
        <f>D10+E10</f>
        <v>100000</v>
      </c>
      <c r="D10" s="37">
        <v>100000</v>
      </c>
      <c r="E10" s="37"/>
      <c r="F10" s="12"/>
      <c r="G10" s="12"/>
      <c r="H10" s="12"/>
    </row>
    <row r="11" spans="1:8" ht="16.5" customHeight="1">
      <c r="A11" s="38" t="s">
        <v>248</v>
      </c>
      <c r="B11" s="38" t="s">
        <v>117</v>
      </c>
      <c r="C11" s="37">
        <f>SUM(C12:C15)</f>
        <v>21121771.01</v>
      </c>
      <c r="D11" s="37">
        <f>SUM(D12:D15)</f>
        <v>3028771.01</v>
      </c>
      <c r="E11" s="37">
        <v>18093000</v>
      </c>
      <c r="F11" s="12"/>
      <c r="G11" s="12"/>
      <c r="H11" s="12"/>
    </row>
    <row r="12" spans="1:8" ht="16.5" customHeight="1">
      <c r="A12" s="38" t="s">
        <v>250</v>
      </c>
      <c r="B12" s="38" t="s">
        <v>119</v>
      </c>
      <c r="C12" s="37">
        <v>1932600.75</v>
      </c>
      <c r="D12" s="37">
        <v>1932600.75</v>
      </c>
      <c r="E12" s="37"/>
      <c r="F12" s="12"/>
      <c r="G12" s="12"/>
      <c r="H12" s="12"/>
    </row>
    <row r="13" spans="1:8" ht="16.5" customHeight="1">
      <c r="A13" s="38" t="s">
        <v>252</v>
      </c>
      <c r="B13" s="38" t="s">
        <v>121</v>
      </c>
      <c r="C13" s="37">
        <v>5703000</v>
      </c>
      <c r="D13" s="37"/>
      <c r="E13" s="37">
        <v>5703000</v>
      </c>
      <c r="F13" s="12"/>
      <c r="G13" s="12"/>
      <c r="H13" s="12"/>
    </row>
    <row r="14" spans="1:8" ht="16.5" customHeight="1">
      <c r="A14" s="38" t="s">
        <v>254</v>
      </c>
      <c r="B14" s="38" t="s">
        <v>123</v>
      </c>
      <c r="C14" s="37">
        <v>900000</v>
      </c>
      <c r="D14" s="37"/>
      <c r="E14" s="37">
        <v>900000</v>
      </c>
      <c r="F14" s="12"/>
      <c r="G14" s="12"/>
      <c r="H14" s="12"/>
    </row>
    <row r="15" spans="1:8" ht="16.5" customHeight="1">
      <c r="A15" s="38" t="s">
        <v>256</v>
      </c>
      <c r="B15" s="38" t="s">
        <v>125</v>
      </c>
      <c r="C15" s="37">
        <f>D15+E15</f>
        <v>12586170.26</v>
      </c>
      <c r="D15" s="37">
        <v>1096170.26</v>
      </c>
      <c r="E15" s="37">
        <v>11490000</v>
      </c>
      <c r="F15" s="12"/>
      <c r="G15" s="12"/>
      <c r="H15" s="12"/>
    </row>
    <row r="16" spans="1:8" ht="16.5" customHeight="1">
      <c r="A16" s="38" t="s">
        <v>126</v>
      </c>
      <c r="B16" s="38" t="s">
        <v>66</v>
      </c>
      <c r="C16" s="37">
        <f>C17</f>
        <v>137071.78</v>
      </c>
      <c r="D16" s="37">
        <f>D17</f>
        <v>137071.78</v>
      </c>
      <c r="E16" s="37"/>
      <c r="F16" s="12"/>
      <c r="G16" s="12"/>
      <c r="H16" s="12"/>
    </row>
    <row r="17" spans="1:8" ht="16.5" customHeight="1">
      <c r="A17" s="38" t="s">
        <v>259</v>
      </c>
      <c r="B17" s="38" t="s">
        <v>127</v>
      </c>
      <c r="C17" s="37">
        <f>SUM(C18:C19)</f>
        <v>137071.78</v>
      </c>
      <c r="D17" s="37">
        <f>SUM(D18:D19)</f>
        <v>137071.78</v>
      </c>
      <c r="E17" s="37"/>
      <c r="F17" s="12"/>
      <c r="G17" s="12"/>
      <c r="H17" s="12"/>
    </row>
    <row r="18" spans="1:8" ht="16.5" customHeight="1">
      <c r="A18" s="38" t="s">
        <v>261</v>
      </c>
      <c r="B18" s="38" t="s">
        <v>129</v>
      </c>
      <c r="C18" s="37">
        <v>91864.58</v>
      </c>
      <c r="D18" s="37">
        <v>91864.58</v>
      </c>
      <c r="E18" s="37"/>
      <c r="F18" s="12"/>
      <c r="G18" s="12"/>
      <c r="H18" s="12"/>
    </row>
    <row r="19" spans="1:8" ht="16.5" customHeight="1">
      <c r="A19" s="39" t="s">
        <v>263</v>
      </c>
      <c r="B19" s="39" t="s">
        <v>131</v>
      </c>
      <c r="C19" s="37">
        <v>45207.2</v>
      </c>
      <c r="D19" s="37">
        <v>45207.2</v>
      </c>
      <c r="E19" s="37"/>
      <c r="F19" s="12"/>
      <c r="G19" s="12"/>
      <c r="H19" s="12"/>
    </row>
    <row r="20" spans="1:8" ht="16.5" customHeight="1">
      <c r="A20" s="38" t="s">
        <v>134</v>
      </c>
      <c r="B20" s="38" t="s">
        <v>76</v>
      </c>
      <c r="C20" s="37">
        <f>C21</f>
        <v>128476.2</v>
      </c>
      <c r="D20" s="37">
        <f>D21</f>
        <v>128476.2</v>
      </c>
      <c r="E20" s="37"/>
      <c r="F20" s="12"/>
      <c r="G20" s="12"/>
      <c r="H20" s="12"/>
    </row>
    <row r="21" spans="1:8" ht="16.5" customHeight="1">
      <c r="A21" s="38" t="s">
        <v>266</v>
      </c>
      <c r="B21" s="38" t="s">
        <v>135</v>
      </c>
      <c r="C21" s="37">
        <f>C22</f>
        <v>128476.2</v>
      </c>
      <c r="D21" s="37">
        <f>D22</f>
        <v>128476.2</v>
      </c>
      <c r="E21" s="37"/>
      <c r="F21" s="12"/>
      <c r="G21" s="12"/>
      <c r="H21" s="12"/>
    </row>
    <row r="22" spans="1:8" ht="16.5" customHeight="1">
      <c r="A22" s="38" t="s">
        <v>268</v>
      </c>
      <c r="B22" s="38" t="s">
        <v>137</v>
      </c>
      <c r="C22" s="37">
        <f>D22</f>
        <v>128476.2</v>
      </c>
      <c r="D22" s="37">
        <f>83827.56+'[5]残疾人就业服务所'!$D$17</f>
        <v>128476.2</v>
      </c>
      <c r="E22" s="37"/>
      <c r="F22" s="12"/>
      <c r="G22" s="12"/>
      <c r="H22" s="12"/>
    </row>
    <row r="23" spans="1:8" ht="16.5" customHeight="1">
      <c r="A23" s="38" t="s">
        <v>211</v>
      </c>
      <c r="B23" s="38" t="s">
        <v>81</v>
      </c>
      <c r="C23" s="37">
        <v>768970.49</v>
      </c>
      <c r="D23" s="37"/>
      <c r="E23" s="37">
        <v>768970.49</v>
      </c>
      <c r="F23" s="12"/>
      <c r="G23" s="12"/>
      <c r="H23" s="12"/>
    </row>
    <row r="24" spans="1:8" ht="16.5" customHeight="1">
      <c r="A24" s="38" t="s">
        <v>212</v>
      </c>
      <c r="B24" s="38" t="s">
        <v>213</v>
      </c>
      <c r="C24" s="37">
        <v>768970.49</v>
      </c>
      <c r="D24" s="37"/>
      <c r="E24" s="37">
        <v>768970.49</v>
      </c>
      <c r="F24" s="12"/>
      <c r="G24" s="12"/>
      <c r="H24" s="12"/>
    </row>
    <row r="25" spans="1:8" ht="16.5" customHeight="1">
      <c r="A25" s="38" t="s">
        <v>272</v>
      </c>
      <c r="B25" s="38" t="s">
        <v>214</v>
      </c>
      <c r="C25" s="37">
        <v>768970.49</v>
      </c>
      <c r="D25" s="37"/>
      <c r="E25" s="37">
        <v>768970.49</v>
      </c>
      <c r="F25" s="12"/>
      <c r="G25" s="12"/>
      <c r="H25" s="12"/>
    </row>
  </sheetData>
  <sheetProtection/>
  <mergeCells count="2">
    <mergeCell ref="A2:H2"/>
    <mergeCell ref="B3:G3"/>
  </mergeCells>
  <printOptions horizontalCentered="1"/>
  <pageMargins left="0.4326388888888889" right="0.5506944444444445"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A11" sqref="A11:K11"/>
    </sheetView>
  </sheetViews>
  <sheetFormatPr defaultColWidth="9.33203125" defaultRowHeight="11.25"/>
  <cols>
    <col min="1" max="1" width="14.5" style="0" customWidth="1"/>
    <col min="2" max="11" width="14" style="0" customWidth="1"/>
  </cols>
  <sheetData>
    <row r="1" ht="24" customHeight="1">
      <c r="A1" s="4" t="s">
        <v>278</v>
      </c>
    </row>
    <row r="2" spans="1:11" ht="30.75" customHeight="1">
      <c r="A2" s="113" t="s">
        <v>32</v>
      </c>
      <c r="B2" s="113"/>
      <c r="C2" s="113"/>
      <c r="D2" s="113"/>
      <c r="E2" s="113"/>
      <c r="F2" s="113"/>
      <c r="G2" s="113"/>
      <c r="H2" s="113"/>
      <c r="I2" s="113"/>
      <c r="J2" s="113"/>
      <c r="K2" s="113"/>
    </row>
    <row r="3" spans="1:11" ht="27" customHeight="1">
      <c r="A3" s="15" t="s">
        <v>40</v>
      </c>
      <c r="B3" s="119" t="str">
        <f>'表一'!B3</f>
        <v>重庆市渝北区残疾人联合会</v>
      </c>
      <c r="C3" s="119"/>
      <c r="D3" s="119"/>
      <c r="E3" s="119"/>
      <c r="F3" s="119"/>
      <c r="G3" s="119"/>
      <c r="H3" s="119"/>
      <c r="I3" s="119"/>
      <c r="J3" s="119"/>
      <c r="K3" s="17" t="s">
        <v>42</v>
      </c>
    </row>
    <row r="4" spans="1:11" ht="32.25" customHeight="1">
      <c r="A4" s="107" t="s">
        <v>45</v>
      </c>
      <c r="B4" s="107" t="s">
        <v>47</v>
      </c>
      <c r="C4" s="107" t="s">
        <v>230</v>
      </c>
      <c r="D4" s="107" t="s">
        <v>279</v>
      </c>
      <c r="E4" s="107" t="s">
        <v>280</v>
      </c>
      <c r="F4" s="107" t="s">
        <v>281</v>
      </c>
      <c r="G4" s="107" t="s">
        <v>282</v>
      </c>
      <c r="H4" s="107"/>
      <c r="I4" s="114" t="s">
        <v>283</v>
      </c>
      <c r="J4" s="114" t="s">
        <v>284</v>
      </c>
      <c r="K4" s="114" t="s">
        <v>285</v>
      </c>
    </row>
    <row r="5" spans="1:11" ht="37.5" customHeight="1">
      <c r="A5" s="107"/>
      <c r="B5" s="107"/>
      <c r="C5" s="107"/>
      <c r="D5" s="107"/>
      <c r="E5" s="107"/>
      <c r="F5" s="107"/>
      <c r="G5" s="26" t="s">
        <v>286</v>
      </c>
      <c r="H5" s="26" t="s">
        <v>287</v>
      </c>
      <c r="I5" s="114"/>
      <c r="J5" s="114"/>
      <c r="K5" s="114"/>
    </row>
    <row r="6" spans="1:11" ht="31.5" customHeight="1">
      <c r="A6" s="25" t="s">
        <v>47</v>
      </c>
      <c r="B6" s="27"/>
      <c r="C6" s="28"/>
      <c r="D6" s="29"/>
      <c r="E6" s="29"/>
      <c r="F6" s="30"/>
      <c r="G6" s="30"/>
      <c r="H6" s="30"/>
      <c r="I6" s="30"/>
      <c r="J6" s="30"/>
      <c r="K6" s="30"/>
    </row>
    <row r="7" spans="1:11" ht="31.5" customHeight="1">
      <c r="A7" s="25" t="s">
        <v>288</v>
      </c>
      <c r="B7" s="27"/>
      <c r="C7" s="28"/>
      <c r="D7" s="29"/>
      <c r="E7" s="29"/>
      <c r="F7" s="30"/>
      <c r="G7" s="30"/>
      <c r="H7" s="30"/>
      <c r="I7" s="30"/>
      <c r="J7" s="30"/>
      <c r="K7" s="30"/>
    </row>
    <row r="8" spans="1:11" ht="31.5" customHeight="1">
      <c r="A8" s="25" t="s">
        <v>289</v>
      </c>
      <c r="B8" s="27"/>
      <c r="C8" s="28"/>
      <c r="D8" s="29"/>
      <c r="E8" s="29"/>
      <c r="F8" s="30"/>
      <c r="G8" s="30"/>
      <c r="H8" s="30"/>
      <c r="I8" s="30"/>
      <c r="J8" s="30"/>
      <c r="K8" s="30"/>
    </row>
    <row r="9" spans="1:11" ht="31.5" customHeight="1">
      <c r="A9" s="25" t="s">
        <v>290</v>
      </c>
      <c r="B9" s="27"/>
      <c r="C9" s="28"/>
      <c r="D9" s="29"/>
      <c r="E9" s="29"/>
      <c r="F9" s="30"/>
      <c r="G9" s="30"/>
      <c r="H9" s="30"/>
      <c r="I9" s="30"/>
      <c r="J9" s="30"/>
      <c r="K9" s="30"/>
    </row>
    <row r="10" spans="1:11" ht="22.5" customHeight="1">
      <c r="A10" s="31"/>
      <c r="B10" s="31"/>
      <c r="C10" s="32"/>
      <c r="D10" s="33"/>
      <c r="E10" s="33"/>
      <c r="F10" s="34"/>
      <c r="G10" s="34"/>
      <c r="H10" s="34"/>
      <c r="I10" s="34"/>
      <c r="J10" s="34"/>
      <c r="K10" s="34"/>
    </row>
    <row r="11" spans="1:11" ht="24" customHeight="1">
      <c r="A11" s="120" t="s">
        <v>217</v>
      </c>
      <c r="B11" s="120"/>
      <c r="C11" s="120"/>
      <c r="D11" s="120"/>
      <c r="E11" s="120"/>
      <c r="F11" s="120"/>
      <c r="G11" s="120"/>
      <c r="H11" s="120"/>
      <c r="I11" s="120"/>
      <c r="J11" s="120"/>
      <c r="K11" s="120"/>
    </row>
    <row r="12" spans="1:11" ht="22.5" customHeight="1">
      <c r="A12" s="31"/>
      <c r="B12" s="31"/>
      <c r="C12" s="32"/>
      <c r="D12" s="33"/>
      <c r="E12" s="33"/>
      <c r="F12" s="34"/>
      <c r="G12" s="34"/>
      <c r="H12" s="34"/>
      <c r="I12" s="34"/>
      <c r="J12" s="34"/>
      <c r="K12" s="34"/>
    </row>
    <row r="13" spans="1:11" ht="22.5" customHeight="1">
      <c r="A13" s="31"/>
      <c r="B13" s="31"/>
      <c r="C13" s="32"/>
      <c r="D13" s="33"/>
      <c r="E13" s="33"/>
      <c r="F13" s="34"/>
      <c r="G13" s="34"/>
      <c r="H13" s="34"/>
      <c r="I13" s="34"/>
      <c r="J13" s="34"/>
      <c r="K13" s="34"/>
    </row>
    <row r="14" spans="1:11" ht="6" customHeight="1">
      <c r="A14" s="34"/>
      <c r="B14" s="34"/>
      <c r="C14" s="34"/>
      <c r="D14" s="34"/>
      <c r="E14" s="34"/>
      <c r="F14" s="34"/>
      <c r="G14" s="34"/>
      <c r="H14" s="34"/>
      <c r="I14" s="34"/>
      <c r="J14" s="34"/>
      <c r="K14" s="34"/>
    </row>
    <row r="15" spans="1:11" ht="11.25">
      <c r="A15" s="34"/>
      <c r="B15" s="34"/>
      <c r="C15" s="34"/>
      <c r="D15" s="34"/>
      <c r="E15" s="34"/>
      <c r="F15" s="34"/>
      <c r="G15" s="34"/>
      <c r="H15" s="34"/>
      <c r="I15" s="34"/>
      <c r="J15" s="34"/>
      <c r="K15" s="34"/>
    </row>
    <row r="16" spans="1:11" ht="11.25">
      <c r="A16" s="34"/>
      <c r="B16" s="34"/>
      <c r="C16" s="34"/>
      <c r="D16" s="34"/>
      <c r="E16" s="34"/>
      <c r="F16" s="34"/>
      <c r="G16" s="34"/>
      <c r="H16" s="34"/>
      <c r="I16" s="34"/>
      <c r="J16" s="34"/>
      <c r="K16" s="34"/>
    </row>
    <row r="17" spans="1:11" ht="11.25">
      <c r="A17" s="34"/>
      <c r="B17" s="34"/>
      <c r="C17" s="34"/>
      <c r="D17" s="34"/>
      <c r="E17" s="34"/>
      <c r="F17" s="34"/>
      <c r="G17" s="34"/>
      <c r="H17" s="34"/>
      <c r="I17" s="34"/>
      <c r="J17" s="34"/>
      <c r="K17" s="34"/>
    </row>
    <row r="18" spans="1:11" ht="11.25">
      <c r="A18" s="34"/>
      <c r="B18" s="34"/>
      <c r="C18" s="34"/>
      <c r="D18" s="34"/>
      <c r="E18" s="34"/>
      <c r="F18" s="34"/>
      <c r="G18" s="34"/>
      <c r="H18" s="34"/>
      <c r="I18" s="34"/>
      <c r="J18" s="34"/>
      <c r="K18" s="34"/>
    </row>
    <row r="19" spans="1:11" ht="11.25">
      <c r="A19" s="34"/>
      <c r="B19" s="34"/>
      <c r="C19" s="34"/>
      <c r="D19" s="34"/>
      <c r="E19" s="34"/>
      <c r="F19" s="34"/>
      <c r="G19" s="34"/>
      <c r="H19" s="34"/>
      <c r="I19" s="34"/>
      <c r="J19" s="34"/>
      <c r="K19" s="34"/>
    </row>
    <row r="20" spans="1:11" ht="11.25">
      <c r="A20" s="34"/>
      <c r="B20" s="34"/>
      <c r="C20" s="34"/>
      <c r="D20" s="34"/>
      <c r="E20" s="34"/>
      <c r="F20" s="34"/>
      <c r="G20" s="34"/>
      <c r="H20" s="34"/>
      <c r="I20" s="34"/>
      <c r="J20" s="34"/>
      <c r="K20" s="34"/>
    </row>
  </sheetData>
  <sheetProtection/>
  <mergeCells count="13">
    <mergeCell ref="A2:K2"/>
    <mergeCell ref="B3:J3"/>
    <mergeCell ref="G4:H4"/>
    <mergeCell ref="A11:K11"/>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B13" sqref="B13"/>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4" t="s">
        <v>291</v>
      </c>
    </row>
    <row r="2" spans="1:7" ht="30.75" customHeight="1">
      <c r="A2" s="113" t="s">
        <v>292</v>
      </c>
      <c r="B2" s="113"/>
      <c r="C2" s="113"/>
      <c r="D2" s="113"/>
      <c r="E2" s="113"/>
      <c r="F2" s="113"/>
      <c r="G2" s="113"/>
    </row>
    <row r="3" spans="1:7" ht="18" customHeight="1">
      <c r="A3" s="15"/>
      <c r="B3" s="16"/>
      <c r="C3" s="16"/>
      <c r="D3" s="16"/>
      <c r="E3" s="16"/>
      <c r="G3" s="17" t="s">
        <v>92</v>
      </c>
    </row>
    <row r="4" spans="1:7" ht="27" customHeight="1">
      <c r="A4" s="6" t="s">
        <v>293</v>
      </c>
      <c r="B4" s="121" t="str">
        <f>'表一'!B3</f>
        <v>重庆市渝北区残疾人联合会</v>
      </c>
      <c r="C4" s="121"/>
      <c r="D4" s="121"/>
      <c r="E4" s="10" t="s">
        <v>294</v>
      </c>
      <c r="F4" s="122">
        <f>'表七'!D6</f>
        <v>22513254.6</v>
      </c>
      <c r="G4" s="122"/>
    </row>
    <row r="5" spans="1:7" ht="108" customHeight="1">
      <c r="A5" s="6" t="s">
        <v>295</v>
      </c>
      <c r="B5" s="123" t="s">
        <v>296</v>
      </c>
      <c r="C5" s="124"/>
      <c r="D5" s="124"/>
      <c r="E5" s="124"/>
      <c r="F5" s="124"/>
      <c r="G5" s="125"/>
    </row>
    <row r="6" spans="1:7" ht="21" customHeight="1">
      <c r="A6" s="92" t="s">
        <v>297</v>
      </c>
      <c r="B6" s="11" t="s">
        <v>298</v>
      </c>
      <c r="C6" s="11" t="s">
        <v>299</v>
      </c>
      <c r="D6" s="11" t="s">
        <v>300</v>
      </c>
      <c r="E6" s="11" t="s">
        <v>301</v>
      </c>
      <c r="F6" s="11" t="s">
        <v>302</v>
      </c>
      <c r="G6" s="11" t="s">
        <v>303</v>
      </c>
    </row>
    <row r="7" spans="1:7" ht="21" customHeight="1">
      <c r="A7" s="92"/>
      <c r="B7" s="19" t="s">
        <v>304</v>
      </c>
      <c r="C7" s="20" t="s">
        <v>305</v>
      </c>
      <c r="D7" s="20">
        <v>20</v>
      </c>
      <c r="E7" s="20" t="s">
        <v>306</v>
      </c>
      <c r="F7" s="20" t="s">
        <v>307</v>
      </c>
      <c r="G7" s="20">
        <v>3982</v>
      </c>
    </row>
    <row r="8" spans="1:7" ht="21" customHeight="1">
      <c r="A8" s="92"/>
      <c r="B8" s="19" t="s">
        <v>308</v>
      </c>
      <c r="C8" s="20" t="s">
        <v>305</v>
      </c>
      <c r="D8" s="20">
        <v>15</v>
      </c>
      <c r="E8" s="20" t="s">
        <v>306</v>
      </c>
      <c r="F8" s="20" t="s">
        <v>307</v>
      </c>
      <c r="G8" s="20">
        <v>700</v>
      </c>
    </row>
    <row r="9" spans="1:7" ht="21" customHeight="1">
      <c r="A9" s="92"/>
      <c r="B9" s="19" t="s">
        <v>309</v>
      </c>
      <c r="C9" s="20" t="s">
        <v>305</v>
      </c>
      <c r="D9" s="20">
        <v>15</v>
      </c>
      <c r="E9" s="20" t="s">
        <v>306</v>
      </c>
      <c r="F9" s="20" t="s">
        <v>310</v>
      </c>
      <c r="G9" s="20">
        <v>200</v>
      </c>
    </row>
    <row r="10" spans="1:7" ht="21" customHeight="1">
      <c r="A10" s="92"/>
      <c r="B10" s="19" t="s">
        <v>311</v>
      </c>
      <c r="C10" s="20" t="s">
        <v>305</v>
      </c>
      <c r="D10" s="20">
        <v>20</v>
      </c>
      <c r="E10" s="20" t="s">
        <v>306</v>
      </c>
      <c r="F10" s="20" t="s">
        <v>310</v>
      </c>
      <c r="G10" s="20">
        <v>30000</v>
      </c>
    </row>
    <row r="11" spans="1:7" ht="21" customHeight="1">
      <c r="A11" s="92"/>
      <c r="B11" s="19" t="s">
        <v>312</v>
      </c>
      <c r="C11" s="20" t="s">
        <v>305</v>
      </c>
      <c r="D11" s="20">
        <v>10</v>
      </c>
      <c r="E11" s="20" t="s">
        <v>313</v>
      </c>
      <c r="F11" s="20" t="s">
        <v>307</v>
      </c>
      <c r="G11" s="20">
        <v>200</v>
      </c>
    </row>
    <row r="12" spans="1:7" ht="21" customHeight="1">
      <c r="A12" s="92"/>
      <c r="B12" s="19" t="s">
        <v>314</v>
      </c>
      <c r="C12" s="20" t="s">
        <v>305</v>
      </c>
      <c r="D12" s="20">
        <v>10</v>
      </c>
      <c r="E12" s="20" t="s">
        <v>315</v>
      </c>
      <c r="F12" s="20" t="s">
        <v>307</v>
      </c>
      <c r="G12" s="20">
        <v>100</v>
      </c>
    </row>
    <row r="13" spans="1:7" ht="21" customHeight="1">
      <c r="A13" s="92"/>
      <c r="B13" s="19" t="s">
        <v>316</v>
      </c>
      <c r="C13" s="20" t="s">
        <v>305</v>
      </c>
      <c r="D13" s="20">
        <v>10</v>
      </c>
      <c r="E13" s="20" t="s">
        <v>317</v>
      </c>
      <c r="F13" s="20" t="s">
        <v>317</v>
      </c>
      <c r="G13" s="21" t="s">
        <v>318</v>
      </c>
    </row>
    <row r="14" spans="1:7" ht="21" customHeight="1">
      <c r="A14" s="92"/>
      <c r="B14" s="22"/>
      <c r="C14" s="23"/>
      <c r="D14" s="23"/>
      <c r="E14" s="23"/>
      <c r="F14" s="23"/>
      <c r="G14" s="24"/>
    </row>
    <row r="15" spans="1:7" ht="21" customHeight="1">
      <c r="A15" s="92"/>
      <c r="B15" s="22"/>
      <c r="C15" s="23"/>
      <c r="D15" s="23"/>
      <c r="E15" s="23"/>
      <c r="F15" s="23"/>
      <c r="G15" s="23"/>
    </row>
    <row r="16" spans="1:7" ht="21" customHeight="1">
      <c r="A16" s="92"/>
      <c r="B16" s="22"/>
      <c r="C16" s="23"/>
      <c r="D16" s="23"/>
      <c r="E16" s="23"/>
      <c r="F16" s="23"/>
      <c r="G16" s="23"/>
    </row>
    <row r="17" spans="1:7" ht="17.25" customHeight="1">
      <c r="A17" s="92"/>
      <c r="B17" s="22"/>
      <c r="C17" s="23"/>
      <c r="D17" s="23"/>
      <c r="E17" s="23"/>
      <c r="F17" s="23"/>
      <c r="G17" s="23"/>
    </row>
    <row r="18" ht="11.25">
      <c r="A18" s="14"/>
    </row>
  </sheetData>
  <sheetProtection/>
  <mergeCells count="5">
    <mergeCell ref="A2:G2"/>
    <mergeCell ref="B4:D4"/>
    <mergeCell ref="F4:G4"/>
    <mergeCell ref="B5:G5"/>
    <mergeCell ref="A6:A17"/>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A7" sqref="A1:IV1638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 t="s">
        <v>319</v>
      </c>
    </row>
    <row r="2" spans="1:6" ht="29.25" customHeight="1">
      <c r="A2" s="127" t="s">
        <v>36</v>
      </c>
      <c r="B2" s="127"/>
      <c r="C2" s="127"/>
      <c r="D2" s="127"/>
      <c r="E2" s="127"/>
      <c r="F2" s="127"/>
    </row>
    <row r="3" spans="1:6" ht="20.25" customHeight="1">
      <c r="A3" s="8" t="s">
        <v>320</v>
      </c>
      <c r="B3" s="128" t="s">
        <v>41</v>
      </c>
      <c r="C3" s="128"/>
      <c r="D3" s="128"/>
      <c r="E3" s="128"/>
      <c r="F3" s="9" t="s">
        <v>92</v>
      </c>
    </row>
    <row r="4" spans="1:6" ht="36.75" customHeight="1">
      <c r="A4" s="6" t="s">
        <v>321</v>
      </c>
      <c r="B4" s="92" t="s">
        <v>314</v>
      </c>
      <c r="C4" s="92"/>
      <c r="D4" s="6" t="s">
        <v>322</v>
      </c>
      <c r="E4" s="92" t="s">
        <v>332</v>
      </c>
      <c r="F4" s="92"/>
    </row>
    <row r="5" spans="1:6" ht="36.75" customHeight="1">
      <c r="A5" s="10" t="s">
        <v>323</v>
      </c>
      <c r="B5" s="92" t="s">
        <v>333</v>
      </c>
      <c r="C5" s="92"/>
      <c r="D5" s="92"/>
      <c r="E5" s="92"/>
      <c r="F5" s="92"/>
    </row>
    <row r="6" spans="1:6" ht="73.5" customHeight="1">
      <c r="A6" s="6" t="s">
        <v>324</v>
      </c>
      <c r="B6" s="130" t="s">
        <v>334</v>
      </c>
      <c r="C6" s="131"/>
      <c r="D6" s="131"/>
      <c r="E6" s="131"/>
      <c r="F6" s="131"/>
    </row>
    <row r="7" spans="1:6" ht="36.75" customHeight="1">
      <c r="A7" s="6" t="s">
        <v>325</v>
      </c>
      <c r="B7" s="132" t="s">
        <v>335</v>
      </c>
      <c r="C7" s="121"/>
      <c r="D7" s="121"/>
      <c r="E7" s="121"/>
      <c r="F7" s="121"/>
    </row>
    <row r="8" spans="1:6" ht="36.75" customHeight="1">
      <c r="A8" s="6" t="s">
        <v>326</v>
      </c>
      <c r="B8" s="132" t="s">
        <v>336</v>
      </c>
      <c r="C8" s="132"/>
      <c r="D8" s="132"/>
      <c r="E8" s="132"/>
      <c r="F8" s="132"/>
    </row>
    <row r="9" spans="1:6" ht="36" customHeight="1">
      <c r="A9" s="126" t="s">
        <v>297</v>
      </c>
      <c r="B9" s="6" t="s">
        <v>298</v>
      </c>
      <c r="C9" s="6" t="s">
        <v>300</v>
      </c>
      <c r="D9" s="6" t="s">
        <v>301</v>
      </c>
      <c r="E9" s="6" t="s">
        <v>302</v>
      </c>
      <c r="F9" s="6" t="s">
        <v>303</v>
      </c>
    </row>
    <row r="10" spans="1:6" ht="36" customHeight="1">
      <c r="A10" s="126"/>
      <c r="B10" s="133" t="s">
        <v>337</v>
      </c>
      <c r="C10" s="134">
        <v>0.05</v>
      </c>
      <c r="D10" s="10" t="s">
        <v>338</v>
      </c>
      <c r="E10" s="10" t="s">
        <v>307</v>
      </c>
      <c r="F10" s="6">
        <v>17</v>
      </c>
    </row>
    <row r="11" spans="1:6" ht="36" customHeight="1">
      <c r="A11" s="126"/>
      <c r="B11" s="135" t="s">
        <v>339</v>
      </c>
      <c r="C11" s="134">
        <v>0.15</v>
      </c>
      <c r="D11" s="10" t="s">
        <v>340</v>
      </c>
      <c r="E11" s="10" t="s">
        <v>307</v>
      </c>
      <c r="F11" s="6">
        <v>3</v>
      </c>
    </row>
    <row r="12" spans="1:6" ht="36" customHeight="1">
      <c r="A12" s="126"/>
      <c r="B12" s="133" t="s">
        <v>341</v>
      </c>
      <c r="C12" s="134">
        <v>0.05</v>
      </c>
      <c r="D12" s="10" t="s">
        <v>342</v>
      </c>
      <c r="E12" s="10" t="s">
        <v>307</v>
      </c>
      <c r="F12" s="6">
        <v>13</v>
      </c>
    </row>
    <row r="13" spans="1:6" ht="36" customHeight="1">
      <c r="A13" s="126"/>
      <c r="B13" s="133" t="s">
        <v>343</v>
      </c>
      <c r="C13" s="134">
        <v>0.1</v>
      </c>
      <c r="D13" s="10" t="s">
        <v>344</v>
      </c>
      <c r="E13" s="10" t="s">
        <v>307</v>
      </c>
      <c r="F13" s="6">
        <v>41</v>
      </c>
    </row>
    <row r="14" spans="1:6" ht="36" customHeight="1">
      <c r="A14" s="126"/>
      <c r="B14" s="133" t="s">
        <v>345</v>
      </c>
      <c r="C14" s="134">
        <v>0.1</v>
      </c>
      <c r="D14" s="133" t="s">
        <v>346</v>
      </c>
      <c r="E14" s="10" t="s">
        <v>307</v>
      </c>
      <c r="F14" s="6">
        <v>67.5</v>
      </c>
    </row>
    <row r="15" spans="1:6" ht="36" customHeight="1">
      <c r="A15" s="126"/>
      <c r="B15" s="133" t="s">
        <v>347</v>
      </c>
      <c r="C15" s="134">
        <v>0.15</v>
      </c>
      <c r="D15" s="133" t="s">
        <v>346</v>
      </c>
      <c r="E15" s="10" t="s">
        <v>307</v>
      </c>
      <c r="F15" s="6">
        <v>779</v>
      </c>
    </row>
    <row r="16" spans="1:6" ht="36" customHeight="1">
      <c r="A16" s="126"/>
      <c r="B16" s="133" t="s">
        <v>348</v>
      </c>
      <c r="C16" s="134">
        <v>0.1</v>
      </c>
      <c r="D16" s="10" t="s">
        <v>349</v>
      </c>
      <c r="E16" s="10" t="s">
        <v>307</v>
      </c>
      <c r="F16" s="6">
        <v>22</v>
      </c>
    </row>
    <row r="17" spans="1:6" ht="36" customHeight="1">
      <c r="A17" s="126"/>
      <c r="B17" s="133" t="s">
        <v>350</v>
      </c>
      <c r="C17" s="136">
        <v>0.15</v>
      </c>
      <c r="D17" s="133" t="s">
        <v>351</v>
      </c>
      <c r="E17" s="10" t="s">
        <v>307</v>
      </c>
      <c r="F17" s="6">
        <v>318</v>
      </c>
    </row>
    <row r="18" spans="1:6" ht="36" customHeight="1">
      <c r="A18" s="126"/>
      <c r="B18" s="133" t="s">
        <v>352</v>
      </c>
      <c r="C18" s="134">
        <v>0.1</v>
      </c>
      <c r="D18" s="133" t="s">
        <v>351</v>
      </c>
      <c r="E18" s="10" t="s">
        <v>307</v>
      </c>
      <c r="F18" s="6">
        <v>40.6</v>
      </c>
    </row>
    <row r="19" spans="1:6" ht="36" customHeight="1">
      <c r="A19" s="126"/>
      <c r="B19" s="137" t="s">
        <v>353</v>
      </c>
      <c r="C19" s="134">
        <v>0.05</v>
      </c>
      <c r="D19" s="10"/>
      <c r="E19" s="10" t="s">
        <v>307</v>
      </c>
      <c r="F19" s="6">
        <v>90</v>
      </c>
    </row>
    <row r="20" spans="1:4" ht="19.5" customHeight="1">
      <c r="A20" s="13" t="s">
        <v>354</v>
      </c>
      <c r="B20" s="14"/>
      <c r="C20" s="14"/>
      <c r="D20" s="14"/>
    </row>
  </sheetData>
  <sheetProtection/>
  <mergeCells count="9">
    <mergeCell ref="A9:A19"/>
    <mergeCell ref="B7:F7"/>
    <mergeCell ref="B8:F8"/>
    <mergeCell ref="A2:F2"/>
    <mergeCell ref="B3:E3"/>
    <mergeCell ref="B4:C4"/>
    <mergeCell ref="E4:F4"/>
    <mergeCell ref="B5:F5"/>
    <mergeCell ref="B6:F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5"/>
  <sheetViews>
    <sheetView zoomScalePageLayoutView="0" workbookViewId="0" topLeftCell="A1">
      <selection activeCell="A15" sqref="A15:F15"/>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327</v>
      </c>
    </row>
    <row r="2" spans="1:6" ht="25.5">
      <c r="A2" s="129" t="s">
        <v>38</v>
      </c>
      <c r="B2" s="129"/>
      <c r="C2" s="129"/>
      <c r="D2" s="129"/>
      <c r="E2" s="129"/>
      <c r="F2" s="129"/>
    </row>
    <row r="3" spans="1:6" ht="18" customHeight="1">
      <c r="A3" s="4" t="s">
        <v>40</v>
      </c>
      <c r="B3" s="109" t="str">
        <f>'表一'!B3</f>
        <v>重庆市渝北区残疾人联合会</v>
      </c>
      <c r="C3" s="109"/>
      <c r="D3" s="109"/>
      <c r="F3" s="5" t="s">
        <v>92</v>
      </c>
    </row>
    <row r="4" spans="1:6" s="1" customFormat="1" ht="30.75" customHeight="1">
      <c r="A4" s="6" t="s">
        <v>205</v>
      </c>
      <c r="B4" s="6" t="s">
        <v>328</v>
      </c>
      <c r="C4" s="6" t="s">
        <v>329</v>
      </c>
      <c r="D4" s="6" t="s">
        <v>330</v>
      </c>
      <c r="E4" s="6" t="s">
        <v>237</v>
      </c>
      <c r="F4" s="6" t="s">
        <v>331</v>
      </c>
    </row>
    <row r="5" spans="1:6" ht="30.75" customHeight="1">
      <c r="A5" s="7"/>
      <c r="B5" s="7"/>
      <c r="C5" s="7"/>
      <c r="D5" s="7"/>
      <c r="E5" s="7"/>
      <c r="F5" s="7"/>
    </row>
    <row r="6" spans="1:6" ht="30.75" customHeight="1">
      <c r="A6" s="7"/>
      <c r="B6" s="7"/>
      <c r="C6" s="7"/>
      <c r="D6" s="7"/>
      <c r="E6" s="7"/>
      <c r="F6" s="7"/>
    </row>
    <row r="7" spans="1:6" ht="30.75" customHeight="1">
      <c r="A7" s="7"/>
      <c r="B7" s="7"/>
      <c r="C7" s="7"/>
      <c r="D7" s="7"/>
      <c r="E7" s="7"/>
      <c r="F7" s="7"/>
    </row>
    <row r="8" spans="1:6" ht="30.75" customHeight="1">
      <c r="A8" s="7"/>
      <c r="B8" s="7"/>
      <c r="C8" s="7"/>
      <c r="D8" s="7"/>
      <c r="E8" s="7"/>
      <c r="F8" s="7"/>
    </row>
    <row r="9" spans="1:6" ht="30.75" customHeight="1">
      <c r="A9" s="7"/>
      <c r="B9" s="7"/>
      <c r="C9" s="7"/>
      <c r="D9" s="7"/>
      <c r="E9" s="7"/>
      <c r="F9" s="7"/>
    </row>
    <row r="10" spans="1:6" ht="30.75" customHeight="1">
      <c r="A10" s="7"/>
      <c r="B10" s="7"/>
      <c r="C10" s="7"/>
      <c r="D10" s="7"/>
      <c r="E10" s="7"/>
      <c r="F10" s="7"/>
    </row>
    <row r="11" spans="1:6" ht="30.75" customHeight="1">
      <c r="A11" s="7"/>
      <c r="B11" s="7"/>
      <c r="C11" s="7"/>
      <c r="D11" s="7"/>
      <c r="E11" s="7"/>
      <c r="F11" s="7"/>
    </row>
    <row r="12" spans="1:6" ht="30.75" customHeight="1">
      <c r="A12" s="7"/>
      <c r="B12" s="7"/>
      <c r="C12" s="7"/>
      <c r="D12" s="7"/>
      <c r="E12" s="7"/>
      <c r="F12" s="7"/>
    </row>
    <row r="13" spans="1:6" ht="30.75" customHeight="1">
      <c r="A13" s="7"/>
      <c r="B13" s="7"/>
      <c r="C13" s="7"/>
      <c r="D13" s="7"/>
      <c r="E13" s="7"/>
      <c r="F13" s="7"/>
    </row>
    <row r="15" spans="1:6" ht="22.5" customHeight="1">
      <c r="A15" s="112" t="s">
        <v>217</v>
      </c>
      <c r="B15" s="112"/>
      <c r="C15" s="112"/>
      <c r="D15" s="112"/>
      <c r="E15" s="112"/>
      <c r="F15" s="112"/>
    </row>
  </sheetData>
  <sheetProtection/>
  <mergeCells count="3">
    <mergeCell ref="A2:F2"/>
    <mergeCell ref="B3:D3"/>
    <mergeCell ref="A15:F15"/>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C4" sqref="C4"/>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91" t="s">
        <v>12</v>
      </c>
      <c r="B1" s="91"/>
      <c r="C1" s="91"/>
    </row>
    <row r="2" spans="1:3" ht="27" customHeight="1">
      <c r="A2" s="6" t="s">
        <v>1</v>
      </c>
      <c r="B2" s="92" t="s">
        <v>2</v>
      </c>
      <c r="C2" s="92"/>
    </row>
    <row r="3" spans="1:3" ht="27.75" customHeight="1">
      <c r="A3" s="6">
        <v>1</v>
      </c>
      <c r="B3" s="80" t="s">
        <v>13</v>
      </c>
      <c r="C3" s="7" t="s">
        <v>14</v>
      </c>
    </row>
    <row r="4" spans="1:3" ht="27.75" customHeight="1">
      <c r="A4" s="6">
        <v>2</v>
      </c>
      <c r="B4" s="80" t="s">
        <v>15</v>
      </c>
      <c r="C4" s="7" t="s">
        <v>16</v>
      </c>
    </row>
    <row r="5" spans="1:3" ht="27.75" customHeight="1">
      <c r="A5" s="6">
        <v>3</v>
      </c>
      <c r="B5" s="80" t="s">
        <v>17</v>
      </c>
      <c r="C5" s="7" t="s">
        <v>18</v>
      </c>
    </row>
    <row r="6" spans="1:3" ht="27.75" customHeight="1">
      <c r="A6" s="6">
        <v>4</v>
      </c>
      <c r="B6" s="80" t="s">
        <v>19</v>
      </c>
      <c r="C6" s="7" t="s">
        <v>20</v>
      </c>
    </row>
    <row r="7" spans="1:3" ht="27.75" customHeight="1">
      <c r="A7" s="6">
        <v>5</v>
      </c>
      <c r="B7" s="80" t="s">
        <v>21</v>
      </c>
      <c r="C7" s="7" t="s">
        <v>22</v>
      </c>
    </row>
    <row r="8" spans="1:3" ht="27.75" customHeight="1">
      <c r="A8" s="6">
        <v>6</v>
      </c>
      <c r="B8" s="80" t="s">
        <v>23</v>
      </c>
      <c r="C8" s="7" t="s">
        <v>24</v>
      </c>
    </row>
    <row r="9" spans="1:3" ht="27.75" customHeight="1">
      <c r="A9" s="6">
        <v>7</v>
      </c>
      <c r="B9" s="80" t="s">
        <v>25</v>
      </c>
      <c r="C9" s="7" t="s">
        <v>26</v>
      </c>
    </row>
    <row r="10" spans="1:3" ht="27.75" customHeight="1">
      <c r="A10" s="6">
        <v>8</v>
      </c>
      <c r="B10" s="80" t="s">
        <v>27</v>
      </c>
      <c r="C10" s="7" t="s">
        <v>28</v>
      </c>
    </row>
    <row r="11" spans="1:3" ht="27.75" customHeight="1">
      <c r="A11" s="6">
        <v>9</v>
      </c>
      <c r="B11" s="80" t="s">
        <v>29</v>
      </c>
      <c r="C11" s="7" t="s">
        <v>30</v>
      </c>
    </row>
    <row r="12" spans="1:3" ht="27.75" customHeight="1">
      <c r="A12" s="6">
        <v>10</v>
      </c>
      <c r="B12" s="81" t="s">
        <v>31</v>
      </c>
      <c r="C12" s="53" t="s">
        <v>32</v>
      </c>
    </row>
    <row r="13" spans="1:3" ht="27.75" customHeight="1">
      <c r="A13" s="6">
        <v>11</v>
      </c>
      <c r="B13" s="80" t="s">
        <v>33</v>
      </c>
      <c r="C13" s="53" t="s">
        <v>34</v>
      </c>
    </row>
    <row r="14" spans="1:3" ht="27.75" customHeight="1">
      <c r="A14" s="6">
        <v>12</v>
      </c>
      <c r="B14" s="80" t="s">
        <v>35</v>
      </c>
      <c r="C14" s="53" t="s">
        <v>36</v>
      </c>
    </row>
    <row r="15" spans="1:3" ht="27.75" customHeight="1">
      <c r="A15" s="6">
        <v>13</v>
      </c>
      <c r="B15" s="80" t="s">
        <v>37</v>
      </c>
      <c r="C15" s="53"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zoomScalePageLayoutView="0" workbookViewId="0" topLeftCell="A1">
      <selection activeCell="H1" sqref="H1:J16384"/>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4.16015625" style="0" customWidth="1"/>
    <col min="7" max="7" width="18.66015625" style="0" customWidth="1"/>
  </cols>
  <sheetData>
    <row r="1" ht="18" customHeight="1">
      <c r="A1" s="4" t="s">
        <v>39</v>
      </c>
    </row>
    <row r="2" spans="1:7" ht="24.75" customHeight="1">
      <c r="A2" s="93" t="s">
        <v>14</v>
      </c>
      <c r="B2" s="93"/>
      <c r="C2" s="93"/>
      <c r="D2" s="93"/>
      <c r="E2" s="93"/>
      <c r="F2" s="93"/>
      <c r="G2" s="93"/>
    </row>
    <row r="3" spans="1:7" s="46" customFormat="1" ht="24" customHeight="1">
      <c r="A3" s="15" t="s">
        <v>40</v>
      </c>
      <c r="B3" s="94" t="s">
        <v>41</v>
      </c>
      <c r="C3" s="95"/>
      <c r="D3" s="95"/>
      <c r="E3" s="95"/>
      <c r="F3" s="95"/>
      <c r="G3" s="78" t="s">
        <v>42</v>
      </c>
    </row>
    <row r="4" spans="1:7" ht="15" customHeight="1">
      <c r="A4" s="92" t="s">
        <v>43</v>
      </c>
      <c r="B4" s="92"/>
      <c r="C4" s="92" t="s">
        <v>44</v>
      </c>
      <c r="D4" s="92"/>
      <c r="E4" s="92"/>
      <c r="F4" s="92"/>
      <c r="G4" s="92"/>
    </row>
    <row r="5" spans="1:7" ht="15" customHeight="1">
      <c r="A5" s="35" t="s">
        <v>45</v>
      </c>
      <c r="B5" s="25" t="s">
        <v>46</v>
      </c>
      <c r="C5" s="25" t="s">
        <v>45</v>
      </c>
      <c r="D5" s="25" t="s">
        <v>47</v>
      </c>
      <c r="E5" s="36" t="s">
        <v>48</v>
      </c>
      <c r="F5" s="36" t="s">
        <v>49</v>
      </c>
      <c r="G5" s="35" t="s">
        <v>50</v>
      </c>
    </row>
    <row r="6" spans="1:7" ht="15" customHeight="1">
      <c r="A6" s="36" t="s">
        <v>51</v>
      </c>
      <c r="B6" s="37">
        <f>B7+B8</f>
        <v>22513254.6</v>
      </c>
      <c r="C6" s="79" t="s">
        <v>52</v>
      </c>
      <c r="D6" s="37">
        <f>SUM(D7:D36)</f>
        <v>22513254.6</v>
      </c>
      <c r="E6" s="37">
        <f>SUM(E7:E36)</f>
        <v>21744284.11</v>
      </c>
      <c r="F6" s="37">
        <f>SUM(F7:F36)</f>
        <v>768970.49</v>
      </c>
      <c r="G6" s="37">
        <f>SUM(G7:G36)</f>
        <v>0</v>
      </c>
    </row>
    <row r="7" spans="1:7" ht="15" customHeight="1">
      <c r="A7" s="36" t="s">
        <v>53</v>
      </c>
      <c r="B7" s="37">
        <f>20468960.73+'[1]残疾人就业服务所'!$E$6</f>
        <v>21744284.11</v>
      </c>
      <c r="C7" s="36" t="s">
        <v>54</v>
      </c>
      <c r="D7" s="50"/>
      <c r="E7" s="50"/>
      <c r="F7" s="50"/>
      <c r="G7" s="50"/>
    </row>
    <row r="8" spans="1:7" ht="15" customHeight="1">
      <c r="A8" s="36" t="s">
        <v>55</v>
      </c>
      <c r="B8" s="37">
        <v>768970.49</v>
      </c>
      <c r="C8" s="36" t="s">
        <v>56</v>
      </c>
      <c r="D8" s="50"/>
      <c r="E8" s="50"/>
      <c r="F8" s="50"/>
      <c r="G8" s="50"/>
    </row>
    <row r="9" spans="1:7" ht="15" customHeight="1">
      <c r="A9" s="36" t="s">
        <v>57</v>
      </c>
      <c r="B9" s="50"/>
      <c r="C9" s="36" t="s">
        <v>58</v>
      </c>
      <c r="D9" s="50"/>
      <c r="E9" s="50"/>
      <c r="F9" s="50"/>
      <c r="G9" s="50"/>
    </row>
    <row r="10" spans="1:7" ht="15" customHeight="1">
      <c r="A10" s="36"/>
      <c r="B10" s="50"/>
      <c r="C10" s="36" t="s">
        <v>59</v>
      </c>
      <c r="D10" s="50"/>
      <c r="E10" s="50"/>
      <c r="F10" s="50"/>
      <c r="G10" s="50"/>
    </row>
    <row r="11" spans="1:7" ht="15" customHeight="1">
      <c r="A11" s="36" t="s">
        <v>60</v>
      </c>
      <c r="B11" s="50"/>
      <c r="C11" s="36" t="s">
        <v>61</v>
      </c>
      <c r="D11" s="50"/>
      <c r="E11" s="50"/>
      <c r="F11" s="50"/>
      <c r="G11" s="50"/>
    </row>
    <row r="12" spans="1:7" ht="15" customHeight="1">
      <c r="A12" s="36" t="s">
        <v>53</v>
      </c>
      <c r="B12" s="50"/>
      <c r="C12" s="36" t="s">
        <v>62</v>
      </c>
      <c r="D12" s="50"/>
      <c r="E12" s="50"/>
      <c r="F12" s="50"/>
      <c r="G12" s="50"/>
    </row>
    <row r="13" spans="1:7" ht="15" customHeight="1">
      <c r="A13" s="36" t="s">
        <v>55</v>
      </c>
      <c r="B13" s="50"/>
      <c r="C13" s="36" t="s">
        <v>63</v>
      </c>
      <c r="D13" s="50"/>
      <c r="E13" s="50"/>
      <c r="F13" s="50"/>
      <c r="G13" s="50"/>
    </row>
    <row r="14" spans="1:7" ht="15" customHeight="1">
      <c r="A14" s="36" t="s">
        <v>57</v>
      </c>
      <c r="B14" s="50"/>
      <c r="C14" s="36" t="s">
        <v>64</v>
      </c>
      <c r="D14" s="37">
        <f>SUM(E14:G14)</f>
        <v>21478736.13</v>
      </c>
      <c r="E14" s="37">
        <f>20293268.59+'[2]残疾人就业服务所'!$D$14</f>
        <v>21478736.13</v>
      </c>
      <c r="F14" s="50"/>
      <c r="G14" s="50"/>
    </row>
    <row r="15" spans="1:7" ht="15" customHeight="1">
      <c r="A15" s="36"/>
      <c r="B15" s="50"/>
      <c r="C15" s="36" t="s">
        <v>65</v>
      </c>
      <c r="D15" s="37">
        <f aca="true" t="shared" si="0" ref="D15:D38">SUM(E15:G15)</f>
        <v>0</v>
      </c>
      <c r="E15" s="37"/>
      <c r="F15" s="50"/>
      <c r="G15" s="50"/>
    </row>
    <row r="16" spans="1:7" ht="15" customHeight="1">
      <c r="A16" s="36"/>
      <c r="B16" s="50"/>
      <c r="C16" s="36" t="s">
        <v>66</v>
      </c>
      <c r="D16" s="37">
        <f t="shared" si="0"/>
        <v>137071.78</v>
      </c>
      <c r="E16" s="37">
        <f>91864.58+'[2]残疾人就业服务所'!$D$16</f>
        <v>137071.78</v>
      </c>
      <c r="F16" s="50"/>
      <c r="G16" s="50"/>
    </row>
    <row r="17" spans="1:7" ht="15" customHeight="1">
      <c r="A17" s="36"/>
      <c r="B17" s="50"/>
      <c r="C17" s="36" t="s">
        <v>67</v>
      </c>
      <c r="D17" s="37">
        <f t="shared" si="0"/>
        <v>0</v>
      </c>
      <c r="E17" s="50"/>
      <c r="F17" s="50"/>
      <c r="G17" s="50"/>
    </row>
    <row r="18" spans="1:7" ht="15" customHeight="1">
      <c r="A18" s="36"/>
      <c r="B18" s="50"/>
      <c r="C18" s="36" t="s">
        <v>68</v>
      </c>
      <c r="D18" s="37">
        <f t="shared" si="0"/>
        <v>0</v>
      </c>
      <c r="E18" s="50"/>
      <c r="F18" s="50"/>
      <c r="G18" s="50"/>
    </row>
    <row r="19" spans="1:7" ht="15" customHeight="1">
      <c r="A19" s="36"/>
      <c r="B19" s="50"/>
      <c r="C19" s="36" t="s">
        <v>69</v>
      </c>
      <c r="D19" s="37">
        <f t="shared" si="0"/>
        <v>0</v>
      </c>
      <c r="E19" s="50"/>
      <c r="F19" s="50"/>
      <c r="G19" s="50"/>
    </row>
    <row r="20" spans="1:7" ht="15" customHeight="1">
      <c r="A20" s="36"/>
      <c r="B20" s="50"/>
      <c r="C20" s="36" t="s">
        <v>70</v>
      </c>
      <c r="D20" s="37">
        <f t="shared" si="0"/>
        <v>0</v>
      </c>
      <c r="E20" s="50"/>
      <c r="F20" s="50"/>
      <c r="G20" s="50"/>
    </row>
    <row r="21" spans="1:7" ht="15" customHeight="1">
      <c r="A21" s="36"/>
      <c r="B21" s="50"/>
      <c r="C21" s="36" t="s">
        <v>71</v>
      </c>
      <c r="D21" s="37">
        <f t="shared" si="0"/>
        <v>0</v>
      </c>
      <c r="E21" s="50"/>
      <c r="F21" s="50"/>
      <c r="G21" s="50"/>
    </row>
    <row r="22" spans="1:7" ht="15" customHeight="1">
      <c r="A22" s="36"/>
      <c r="B22" s="50"/>
      <c r="C22" s="36" t="s">
        <v>72</v>
      </c>
      <c r="D22" s="37">
        <f t="shared" si="0"/>
        <v>0</v>
      </c>
      <c r="E22" s="50"/>
      <c r="F22" s="50"/>
      <c r="G22" s="50"/>
    </row>
    <row r="23" spans="1:7" ht="15" customHeight="1">
      <c r="A23" s="36"/>
      <c r="B23" s="50"/>
      <c r="C23" s="36" t="s">
        <v>73</v>
      </c>
      <c r="D23" s="37">
        <f t="shared" si="0"/>
        <v>0</v>
      </c>
      <c r="E23" s="50"/>
      <c r="F23" s="50"/>
      <c r="G23" s="50"/>
    </row>
    <row r="24" spans="1:7" ht="15" customHeight="1">
      <c r="A24" s="36"/>
      <c r="B24" s="50"/>
      <c r="C24" s="36" t="s">
        <v>74</v>
      </c>
      <c r="D24" s="37">
        <f t="shared" si="0"/>
        <v>0</v>
      </c>
      <c r="E24" s="50"/>
      <c r="F24" s="50"/>
      <c r="G24" s="50"/>
    </row>
    <row r="25" spans="1:7" ht="15" customHeight="1">
      <c r="A25" s="36"/>
      <c r="B25" s="50"/>
      <c r="C25" s="36" t="s">
        <v>75</v>
      </c>
      <c r="D25" s="37">
        <f t="shared" si="0"/>
        <v>0</v>
      </c>
      <c r="E25" s="50"/>
      <c r="F25" s="50"/>
      <c r="G25" s="50"/>
    </row>
    <row r="26" spans="1:7" ht="15" customHeight="1">
      <c r="A26" s="36"/>
      <c r="B26" s="50"/>
      <c r="C26" s="36" t="s">
        <v>76</v>
      </c>
      <c r="D26" s="37">
        <f t="shared" si="0"/>
        <v>128476.2</v>
      </c>
      <c r="E26" s="37">
        <f>83827.56+'[2]残疾人就业服务所'!$D$26</f>
        <v>128476.2</v>
      </c>
      <c r="F26" s="50"/>
      <c r="G26" s="50"/>
    </row>
    <row r="27" spans="1:7" ht="15" customHeight="1">
      <c r="A27" s="36"/>
      <c r="B27" s="50"/>
      <c r="C27" s="36" t="s">
        <v>77</v>
      </c>
      <c r="D27" s="37">
        <f t="shared" si="0"/>
        <v>0</v>
      </c>
      <c r="E27" s="50"/>
      <c r="F27" s="50"/>
      <c r="G27" s="50"/>
    </row>
    <row r="28" spans="1:7" ht="15" customHeight="1">
      <c r="A28" s="36"/>
      <c r="B28" s="50"/>
      <c r="C28" s="36" t="s">
        <v>78</v>
      </c>
      <c r="D28" s="37">
        <f t="shared" si="0"/>
        <v>0</v>
      </c>
      <c r="E28" s="50"/>
      <c r="F28" s="50"/>
      <c r="G28" s="50"/>
    </row>
    <row r="29" spans="1:7" ht="15" customHeight="1">
      <c r="A29" s="36"/>
      <c r="B29" s="50"/>
      <c r="C29" s="36" t="s">
        <v>79</v>
      </c>
      <c r="D29" s="37">
        <f t="shared" si="0"/>
        <v>0</v>
      </c>
      <c r="E29" s="50"/>
      <c r="F29" s="50"/>
      <c r="G29" s="50"/>
    </row>
    <row r="30" spans="1:7" ht="15" customHeight="1">
      <c r="A30" s="36"/>
      <c r="B30" s="50"/>
      <c r="C30" s="36" t="s">
        <v>80</v>
      </c>
      <c r="D30" s="37">
        <f t="shared" si="0"/>
        <v>0</v>
      </c>
      <c r="E30" s="50"/>
      <c r="F30" s="50"/>
      <c r="G30" s="50"/>
    </row>
    <row r="31" spans="1:7" ht="15" customHeight="1">
      <c r="A31" s="36"/>
      <c r="B31" s="50"/>
      <c r="C31" s="36" t="s">
        <v>81</v>
      </c>
      <c r="D31" s="37">
        <f t="shared" si="0"/>
        <v>768970.49</v>
      </c>
      <c r="E31" s="37"/>
      <c r="F31" s="37">
        <v>768970.49</v>
      </c>
      <c r="G31" s="50"/>
    </row>
    <row r="32" spans="1:7" ht="15" customHeight="1">
      <c r="A32" s="36"/>
      <c r="B32" s="50"/>
      <c r="C32" s="36" t="s">
        <v>82</v>
      </c>
      <c r="D32" s="37">
        <f t="shared" si="0"/>
        <v>0</v>
      </c>
      <c r="E32" s="50"/>
      <c r="F32" s="50"/>
      <c r="G32" s="50"/>
    </row>
    <row r="33" spans="1:7" ht="15" customHeight="1">
      <c r="A33" s="36"/>
      <c r="B33" s="50"/>
      <c r="C33" s="36" t="s">
        <v>83</v>
      </c>
      <c r="D33" s="37">
        <f t="shared" si="0"/>
        <v>0</v>
      </c>
      <c r="E33" s="50"/>
      <c r="F33" s="50"/>
      <c r="G33" s="50"/>
    </row>
    <row r="34" spans="1:7" ht="15" customHeight="1">
      <c r="A34" s="36"/>
      <c r="B34" s="50"/>
      <c r="C34" s="36" t="s">
        <v>84</v>
      </c>
      <c r="D34" s="37">
        <f t="shared" si="0"/>
        <v>0</v>
      </c>
      <c r="E34" s="50"/>
      <c r="F34" s="50"/>
      <c r="G34" s="50"/>
    </row>
    <row r="35" spans="1:7" ht="15" customHeight="1">
      <c r="A35" s="36"/>
      <c r="B35" s="50"/>
      <c r="C35" s="36" t="s">
        <v>85</v>
      </c>
      <c r="D35" s="37">
        <f t="shared" si="0"/>
        <v>0</v>
      </c>
      <c r="E35" s="50"/>
      <c r="F35" s="50"/>
      <c r="G35" s="50"/>
    </row>
    <row r="36" spans="1:7" ht="15" customHeight="1">
      <c r="A36" s="36"/>
      <c r="B36" s="50"/>
      <c r="C36" s="36" t="s">
        <v>86</v>
      </c>
      <c r="D36" s="37">
        <f t="shared" si="0"/>
        <v>0</v>
      </c>
      <c r="E36" s="50"/>
      <c r="F36" s="50"/>
      <c r="G36" s="50"/>
    </row>
    <row r="37" spans="1:7" ht="15" customHeight="1">
      <c r="A37" s="36"/>
      <c r="B37" s="50"/>
      <c r="C37" s="36" t="s">
        <v>87</v>
      </c>
      <c r="D37" s="37">
        <f t="shared" si="0"/>
        <v>0</v>
      </c>
      <c r="E37" s="50"/>
      <c r="F37" s="50"/>
      <c r="G37" s="50"/>
    </row>
    <row r="38" spans="1:7" ht="15" customHeight="1">
      <c r="A38" s="35" t="s">
        <v>88</v>
      </c>
      <c r="B38" s="37">
        <f>B6+B11</f>
        <v>22513254.6</v>
      </c>
      <c r="C38" s="35" t="s">
        <v>89</v>
      </c>
      <c r="D38" s="37">
        <f t="shared" si="0"/>
        <v>22513254.6</v>
      </c>
      <c r="E38" s="37">
        <f>E6+E37</f>
        <v>21744284.11</v>
      </c>
      <c r="F38" s="37">
        <f>F6+F37</f>
        <v>768970.49</v>
      </c>
      <c r="G38" s="50"/>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landscape" paperSize="9" scale="93"/>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I52"/>
  <sheetViews>
    <sheetView zoomScalePageLayoutView="0" workbookViewId="0" topLeftCell="A4">
      <selection activeCell="E16" sqref="E16"/>
    </sheetView>
  </sheetViews>
  <sheetFormatPr defaultColWidth="9.33203125" defaultRowHeight="11.25"/>
  <cols>
    <col min="1" max="1" width="9.5" style="0" customWidth="1"/>
    <col min="2" max="2" width="28" style="0" customWidth="1"/>
    <col min="3" max="3" width="14.33203125" style="0" customWidth="1"/>
    <col min="4" max="4" width="15.5" style="0" customWidth="1"/>
    <col min="5" max="5" width="13.66015625" style="0" customWidth="1"/>
    <col min="6" max="6" width="14.66015625" style="0" customWidth="1"/>
    <col min="7" max="7" width="16.83203125" style="0" customWidth="1"/>
    <col min="8" max="8" width="15.5" style="63" customWidth="1"/>
    <col min="9" max="9" width="20" style="63" customWidth="1"/>
  </cols>
  <sheetData>
    <row r="1" spans="1:6" ht="21.75" customHeight="1">
      <c r="A1" s="4" t="s">
        <v>90</v>
      </c>
      <c r="B1" s="2"/>
      <c r="C1" s="2"/>
      <c r="D1" s="2"/>
      <c r="E1" s="2"/>
      <c r="F1" s="2"/>
    </row>
    <row r="2" spans="1:7" ht="18.75">
      <c r="A2" s="96" t="s">
        <v>16</v>
      </c>
      <c r="B2" s="96"/>
      <c r="C2" s="96"/>
      <c r="D2" s="96"/>
      <c r="E2" s="96"/>
      <c r="F2" s="96"/>
      <c r="G2" s="96"/>
    </row>
    <row r="3" spans="1:9" s="46" customFormat="1" ht="29.25" customHeight="1">
      <c r="A3" s="97" t="s">
        <v>91</v>
      </c>
      <c r="B3" s="97"/>
      <c r="C3" s="13"/>
      <c r="D3" s="13"/>
      <c r="E3" s="13"/>
      <c r="F3" s="13"/>
      <c r="G3" s="15" t="s">
        <v>92</v>
      </c>
      <c r="H3" s="64"/>
      <c r="I3" s="64"/>
    </row>
    <row r="4" spans="1:9" s="46" customFormat="1" ht="15" customHeight="1">
      <c r="A4" s="98" t="s">
        <v>93</v>
      </c>
      <c r="B4" s="98"/>
      <c r="C4" s="99" t="s">
        <v>94</v>
      </c>
      <c r="D4" s="99" t="s">
        <v>95</v>
      </c>
      <c r="E4" s="98"/>
      <c r="F4" s="98"/>
      <c r="G4" s="100" t="s">
        <v>96</v>
      </c>
      <c r="H4" s="64"/>
      <c r="I4" s="64"/>
    </row>
    <row r="5" spans="1:9" s="46" customFormat="1" ht="18.75" customHeight="1">
      <c r="A5" s="65" t="s">
        <v>97</v>
      </c>
      <c r="B5" s="65" t="s">
        <v>98</v>
      </c>
      <c r="C5" s="98"/>
      <c r="D5" s="65" t="s">
        <v>99</v>
      </c>
      <c r="E5" s="65" t="s">
        <v>100</v>
      </c>
      <c r="F5" s="65" t="s">
        <v>101</v>
      </c>
      <c r="G5" s="101"/>
      <c r="H5" s="64"/>
      <c r="I5" s="64"/>
    </row>
    <row r="6" spans="1:9" ht="15" customHeight="1">
      <c r="A6" s="7"/>
      <c r="B6" s="6" t="s">
        <v>47</v>
      </c>
      <c r="C6" s="37">
        <f>C7+C10+C20+C25</f>
        <v>20851179.67</v>
      </c>
      <c r="D6" s="37">
        <f>SUM(E6:F6)</f>
        <v>21744284.11</v>
      </c>
      <c r="E6" s="37">
        <f>E10+E20+E25</f>
        <v>3651284.11</v>
      </c>
      <c r="F6" s="37">
        <f>F10+F20</f>
        <v>18093000</v>
      </c>
      <c r="G6" s="66">
        <f>IF(C6&gt;0,ROUND((D6/C6-1)*100,1),"")</f>
        <v>4.3</v>
      </c>
      <c r="H6"/>
      <c r="I6" s="77"/>
    </row>
    <row r="7" spans="1:9" s="57" customFormat="1" ht="15" customHeight="1">
      <c r="A7" s="67" t="s">
        <v>102</v>
      </c>
      <c r="B7" s="68" t="s">
        <v>54</v>
      </c>
      <c r="C7" s="69">
        <v>300000</v>
      </c>
      <c r="D7" s="69"/>
      <c r="E7" s="69"/>
      <c r="F7" s="69"/>
      <c r="G7" s="70">
        <f>IF(C7&gt;0,ROUND((D7/C7-1)*100,1),"")</f>
        <v>-100</v>
      </c>
      <c r="I7" s="71"/>
    </row>
    <row r="8" spans="1:9" s="57" customFormat="1" ht="15" customHeight="1">
      <c r="A8" s="67" t="s">
        <v>103</v>
      </c>
      <c r="B8" s="68" t="s">
        <v>104</v>
      </c>
      <c r="C8" s="69">
        <v>300000</v>
      </c>
      <c r="D8" s="69"/>
      <c r="E8" s="69"/>
      <c r="F8" s="69"/>
      <c r="G8" s="70">
        <f>IF(C8&gt;0,ROUND((D8/C8-1)*100,1),"")</f>
        <v>-100</v>
      </c>
      <c r="H8" s="71"/>
      <c r="I8" s="71"/>
    </row>
    <row r="9" spans="1:9" s="57" customFormat="1" ht="15" customHeight="1">
      <c r="A9" s="67" t="s">
        <v>105</v>
      </c>
      <c r="B9" s="68" t="s">
        <v>106</v>
      </c>
      <c r="C9" s="69">
        <v>300000</v>
      </c>
      <c r="D9" s="69"/>
      <c r="E9" s="69"/>
      <c r="F9" s="69"/>
      <c r="G9" s="70">
        <f>IF(C9&gt;0,ROUND((D9/C9-1)*100,1),"")</f>
        <v>-100</v>
      </c>
      <c r="H9" s="71"/>
      <c r="I9" s="71"/>
    </row>
    <row r="10" spans="1:9" s="57" customFormat="1" ht="15" customHeight="1">
      <c r="A10" s="72" t="s">
        <v>107</v>
      </c>
      <c r="B10" s="72" t="s">
        <v>64</v>
      </c>
      <c r="C10" s="60">
        <f>C11+C15</f>
        <v>20228255.83</v>
      </c>
      <c r="D10" s="60">
        <f>E10+F10</f>
        <v>21478736.13</v>
      </c>
      <c r="E10" s="60">
        <f>E11+E15</f>
        <v>3385736.13</v>
      </c>
      <c r="F10" s="60">
        <v>18093000</v>
      </c>
      <c r="G10" s="73">
        <f aca="true" t="shared" si="0" ref="G10:G27">IF(C10&gt;0,ROUND((D10/C10-1)*100,1),"")</f>
        <v>6.2</v>
      </c>
      <c r="H10" s="71"/>
      <c r="I10" s="71"/>
    </row>
    <row r="11" spans="1:9" s="57" customFormat="1" ht="15" customHeight="1">
      <c r="A11" s="72" t="s">
        <v>108</v>
      </c>
      <c r="B11" s="72" t="s">
        <v>109</v>
      </c>
      <c r="C11" s="60">
        <f>C12+C13+C14</f>
        <v>355068</v>
      </c>
      <c r="D11" s="60">
        <f>SUM(D12:D14)</f>
        <v>356965.12</v>
      </c>
      <c r="E11" s="60">
        <f>SUM(E12:E14)</f>
        <v>356965.12</v>
      </c>
      <c r="F11" s="60"/>
      <c r="G11" s="73">
        <f>IF(C11&gt;0,ROUND((D11/C11-1)*100,1),"")</f>
        <v>0.5</v>
      </c>
      <c r="H11" s="71"/>
      <c r="I11" s="71"/>
    </row>
    <row r="12" spans="1:9" s="57" customFormat="1" ht="15" customHeight="1">
      <c r="A12" s="72" t="s">
        <v>110</v>
      </c>
      <c r="B12" s="72" t="s">
        <v>111</v>
      </c>
      <c r="C12" s="60">
        <v>179712</v>
      </c>
      <c r="D12" s="60">
        <f>E12</f>
        <v>171310.08</v>
      </c>
      <c r="E12" s="60">
        <f>111778.56+'[3]残疾人就业服务所'!$D$9</f>
        <v>171310.08</v>
      </c>
      <c r="F12" s="60"/>
      <c r="G12" s="73">
        <f t="shared" si="0"/>
        <v>-4.7</v>
      </c>
      <c r="H12" s="71"/>
      <c r="I12" s="71"/>
    </row>
    <row r="13" spans="1:9" s="57" customFormat="1" ht="15" customHeight="1">
      <c r="A13" s="72" t="s">
        <v>112</v>
      </c>
      <c r="B13" s="72" t="s">
        <v>113</v>
      </c>
      <c r="C13" s="60">
        <v>89856</v>
      </c>
      <c r="D13" s="60">
        <f>E13</f>
        <v>85655.04</v>
      </c>
      <c r="E13" s="60">
        <f>55889.28+'[3]残疾人就业服务所'!$D$10</f>
        <v>85655.04</v>
      </c>
      <c r="F13" s="60"/>
      <c r="G13" s="73">
        <f t="shared" si="0"/>
        <v>-4.7</v>
      </c>
      <c r="H13" s="71"/>
      <c r="I13" s="71"/>
    </row>
    <row r="14" spans="1:9" s="57" customFormat="1" ht="15" customHeight="1">
      <c r="A14" s="72" t="s">
        <v>114</v>
      </c>
      <c r="B14" s="72" t="s">
        <v>115</v>
      </c>
      <c r="C14" s="60">
        <v>85500</v>
      </c>
      <c r="D14" s="60">
        <v>100000</v>
      </c>
      <c r="E14" s="60">
        <f>100000</f>
        <v>100000</v>
      </c>
      <c r="F14" s="60"/>
      <c r="G14" s="73">
        <f>IF(C14&gt;0,ROUND((D14/C14-1)*100,1),"")</f>
        <v>17</v>
      </c>
      <c r="H14" s="71"/>
      <c r="I14" s="71"/>
    </row>
    <row r="15" spans="1:9" s="57" customFormat="1" ht="15" customHeight="1">
      <c r="A15" s="72" t="s">
        <v>116</v>
      </c>
      <c r="B15" s="72" t="s">
        <v>117</v>
      </c>
      <c r="C15" s="60">
        <f>C16+C17+C18+C19</f>
        <v>19873187.83</v>
      </c>
      <c r="D15" s="60">
        <f>SUM(D16:D19)</f>
        <v>21121771.01</v>
      </c>
      <c r="E15" s="60">
        <f>SUM(E16:E19)</f>
        <v>3028771.01</v>
      </c>
      <c r="F15" s="60">
        <v>18093000</v>
      </c>
      <c r="G15" s="73">
        <f t="shared" si="0"/>
        <v>6.3</v>
      </c>
      <c r="H15" s="71"/>
      <c r="I15" s="89"/>
    </row>
    <row r="16" spans="1:9" s="57" customFormat="1" ht="15" customHeight="1">
      <c r="A16" s="72" t="s">
        <v>118</v>
      </c>
      <c r="B16" s="72" t="s">
        <v>119</v>
      </c>
      <c r="C16" s="60">
        <v>1753123.29</v>
      </c>
      <c r="D16" s="60">
        <f>SUM(E16:F16)</f>
        <v>1932600.75</v>
      </c>
      <c r="E16" s="60">
        <v>1932600.75</v>
      </c>
      <c r="F16" s="60"/>
      <c r="G16" s="73">
        <f t="shared" si="0"/>
        <v>10.2</v>
      </c>
      <c r="H16" s="71"/>
      <c r="I16" s="71"/>
    </row>
    <row r="17" spans="1:9" s="57" customFormat="1" ht="15" customHeight="1">
      <c r="A17" s="72" t="s">
        <v>120</v>
      </c>
      <c r="B17" s="72" t="s">
        <v>121</v>
      </c>
      <c r="C17" s="60">
        <v>3400000</v>
      </c>
      <c r="D17" s="60">
        <f>SUM(E17:F17)</f>
        <v>5703000</v>
      </c>
      <c r="E17" s="60"/>
      <c r="F17" s="60">
        <v>5703000</v>
      </c>
      <c r="G17" s="73">
        <f t="shared" si="0"/>
        <v>67.7</v>
      </c>
      <c r="H17" s="71"/>
      <c r="I17" s="71"/>
    </row>
    <row r="18" spans="1:9" s="57" customFormat="1" ht="15" customHeight="1">
      <c r="A18" s="72" t="s">
        <v>122</v>
      </c>
      <c r="B18" s="72" t="s">
        <v>123</v>
      </c>
      <c r="C18" s="60">
        <v>950000</v>
      </c>
      <c r="D18" s="60">
        <f>SUM(E18:F18)</f>
        <v>900000</v>
      </c>
      <c r="E18" s="60"/>
      <c r="F18" s="60">
        <v>900000</v>
      </c>
      <c r="G18" s="73">
        <f t="shared" si="0"/>
        <v>-5.3</v>
      </c>
      <c r="H18" s="71"/>
      <c r="I18" s="71"/>
    </row>
    <row r="19" spans="1:9" s="57" customFormat="1" ht="13.5" customHeight="1">
      <c r="A19" s="72" t="s">
        <v>124</v>
      </c>
      <c r="B19" s="72" t="s">
        <v>125</v>
      </c>
      <c r="C19" s="60">
        <v>13770064.54</v>
      </c>
      <c r="D19" s="60">
        <f>SUM(E19:F19)</f>
        <v>12586170.26</v>
      </c>
      <c r="E19" s="60">
        <f>'[3]残疾人就业服务所'!$D$12</f>
        <v>1096170.26</v>
      </c>
      <c r="F19" s="60">
        <v>11490000</v>
      </c>
      <c r="G19" s="73">
        <f t="shared" si="0"/>
        <v>-8.6</v>
      </c>
      <c r="H19" s="71"/>
      <c r="I19" s="71"/>
    </row>
    <row r="20" spans="1:9" s="57" customFormat="1" ht="15" customHeight="1">
      <c r="A20" s="72" t="s">
        <v>126</v>
      </c>
      <c r="B20" s="72" t="s">
        <v>66</v>
      </c>
      <c r="C20" s="60">
        <f>C21</f>
        <v>188141.76</v>
      </c>
      <c r="D20" s="60">
        <f>D21</f>
        <v>137071.78</v>
      </c>
      <c r="E20" s="60">
        <f>E21</f>
        <v>137071.78</v>
      </c>
      <c r="F20" s="60"/>
      <c r="G20" s="73">
        <f t="shared" si="0"/>
        <v>-27.1</v>
      </c>
      <c r="H20" s="71"/>
      <c r="I20" s="71"/>
    </row>
    <row r="21" spans="1:9" s="57" customFormat="1" ht="15" customHeight="1">
      <c r="A21" s="72">
        <v>21011</v>
      </c>
      <c r="B21" s="72" t="s">
        <v>127</v>
      </c>
      <c r="C21" s="60">
        <f>C22+C23+C24</f>
        <v>188141.76</v>
      </c>
      <c r="D21" s="60">
        <f>SUM(D22:D24)</f>
        <v>137071.78</v>
      </c>
      <c r="E21" s="60">
        <f>SUM(E22:E24)</f>
        <v>137071.78</v>
      </c>
      <c r="F21" s="60"/>
      <c r="G21" s="73">
        <f t="shared" si="0"/>
        <v>-27.1</v>
      </c>
      <c r="H21" s="71"/>
      <c r="I21" s="71"/>
    </row>
    <row r="22" spans="1:9" s="57" customFormat="1" ht="15" customHeight="1">
      <c r="A22" s="72" t="s">
        <v>128</v>
      </c>
      <c r="B22" s="72" t="s">
        <v>129</v>
      </c>
      <c r="C22" s="60">
        <v>89960.21</v>
      </c>
      <c r="D22" s="60">
        <f>SUM(E22:F22)</f>
        <v>91864.58</v>
      </c>
      <c r="E22" s="60">
        <v>91864.58</v>
      </c>
      <c r="F22" s="60"/>
      <c r="G22" s="73">
        <f t="shared" si="0"/>
        <v>2.1</v>
      </c>
      <c r="H22" s="71"/>
      <c r="I22" s="71"/>
    </row>
    <row r="23" spans="1:9" s="57" customFormat="1" ht="15" customHeight="1">
      <c r="A23" s="74" t="s">
        <v>130</v>
      </c>
      <c r="B23" s="74" t="s">
        <v>131</v>
      </c>
      <c r="C23" s="75">
        <v>61412.8</v>
      </c>
      <c r="D23" s="60">
        <f>SUM(E23:F23)</f>
        <v>45207.2</v>
      </c>
      <c r="E23" s="60">
        <v>45207.2</v>
      </c>
      <c r="F23" s="60"/>
      <c r="G23" s="73">
        <f t="shared" si="0"/>
        <v>-26.4</v>
      </c>
      <c r="H23" s="71"/>
      <c r="I23" s="71"/>
    </row>
    <row r="24" spans="1:9" s="57" customFormat="1" ht="15" customHeight="1">
      <c r="A24" s="67" t="s">
        <v>132</v>
      </c>
      <c r="B24" s="68" t="s">
        <v>133</v>
      </c>
      <c r="C24" s="75">
        <v>36768.75</v>
      </c>
      <c r="D24" s="60">
        <v>0</v>
      </c>
      <c r="E24" s="60">
        <v>0</v>
      </c>
      <c r="F24" s="60"/>
      <c r="G24" s="73">
        <f t="shared" si="0"/>
        <v>-100</v>
      </c>
      <c r="H24" s="71"/>
      <c r="I24" s="71"/>
    </row>
    <row r="25" spans="1:9" s="57" customFormat="1" ht="15" customHeight="1">
      <c r="A25" s="72" t="s">
        <v>134</v>
      </c>
      <c r="B25" s="72" t="s">
        <v>76</v>
      </c>
      <c r="C25" s="60">
        <f aca="true" t="shared" si="1" ref="C25:E26">C26</f>
        <v>134782.08</v>
      </c>
      <c r="D25" s="60">
        <f t="shared" si="1"/>
        <v>128476.2</v>
      </c>
      <c r="E25" s="60">
        <f t="shared" si="1"/>
        <v>128476.2</v>
      </c>
      <c r="F25" s="60"/>
      <c r="G25" s="73">
        <f t="shared" si="0"/>
        <v>-4.7</v>
      </c>
      <c r="H25" s="71"/>
      <c r="I25" s="71"/>
    </row>
    <row r="26" spans="1:9" s="57" customFormat="1" ht="15" customHeight="1">
      <c r="A26" s="72">
        <v>22102</v>
      </c>
      <c r="B26" s="72" t="s">
        <v>135</v>
      </c>
      <c r="C26" s="60">
        <f t="shared" si="1"/>
        <v>134782.08</v>
      </c>
      <c r="D26" s="60">
        <f t="shared" si="1"/>
        <v>128476.2</v>
      </c>
      <c r="E26" s="60">
        <f t="shared" si="1"/>
        <v>128476.2</v>
      </c>
      <c r="F26" s="60"/>
      <c r="G26" s="73">
        <f t="shared" si="0"/>
        <v>-4.7</v>
      </c>
      <c r="H26" s="71"/>
      <c r="I26" s="71"/>
    </row>
    <row r="27" spans="1:9" s="57" customFormat="1" ht="15" customHeight="1">
      <c r="A27" s="72" t="s">
        <v>136</v>
      </c>
      <c r="B27" s="72" t="s">
        <v>137</v>
      </c>
      <c r="C27" s="60">
        <v>134782.08</v>
      </c>
      <c r="D27" s="60">
        <f>E27</f>
        <v>128476.2</v>
      </c>
      <c r="E27" s="60">
        <f>83827.56+'[3]残疾人就业服务所'!$D$18</f>
        <v>128476.2</v>
      </c>
      <c r="F27" s="60"/>
      <c r="G27" s="73">
        <f t="shared" si="0"/>
        <v>-4.7</v>
      </c>
      <c r="H27" s="71"/>
      <c r="I27" s="71"/>
    </row>
    <row r="28" spans="1:7" ht="15" customHeight="1">
      <c r="A28" s="12"/>
      <c r="B28" s="12"/>
      <c r="C28" s="12"/>
      <c r="D28" s="12"/>
      <c r="E28" s="12"/>
      <c r="F28" s="12"/>
      <c r="G28" s="76"/>
    </row>
    <row r="29" spans="1:7" ht="15" customHeight="1">
      <c r="A29" s="12"/>
      <c r="B29" s="12"/>
      <c r="C29" s="12"/>
      <c r="D29" s="12"/>
      <c r="E29" s="12"/>
      <c r="F29" s="12"/>
      <c r="G29" s="76"/>
    </row>
    <row r="30" spans="1:7" ht="15" customHeight="1">
      <c r="A30" s="12"/>
      <c r="B30" s="12"/>
      <c r="C30" s="12"/>
      <c r="D30" s="12"/>
      <c r="E30" s="12"/>
      <c r="F30" s="12"/>
      <c r="G30" s="76"/>
    </row>
    <row r="31" spans="1:7" ht="15" customHeight="1">
      <c r="A31" s="12"/>
      <c r="B31" s="12"/>
      <c r="C31" s="12"/>
      <c r="D31" s="12"/>
      <c r="E31" s="12"/>
      <c r="F31" s="12"/>
      <c r="G31" s="76"/>
    </row>
    <row r="32" spans="1:7" ht="15" customHeight="1">
      <c r="A32" s="12"/>
      <c r="B32" s="12"/>
      <c r="C32" s="12"/>
      <c r="D32" s="12"/>
      <c r="E32" s="12"/>
      <c r="F32" s="12"/>
      <c r="G32" s="76"/>
    </row>
    <row r="33" spans="1:7" ht="15" customHeight="1">
      <c r="A33" s="12"/>
      <c r="B33" s="12"/>
      <c r="C33" s="12"/>
      <c r="D33" s="12"/>
      <c r="E33" s="12"/>
      <c r="F33" s="12"/>
      <c r="G33" s="76"/>
    </row>
    <row r="34" spans="1:7" ht="15" customHeight="1">
      <c r="A34" s="12"/>
      <c r="B34" s="12"/>
      <c r="C34" s="12"/>
      <c r="D34" s="12"/>
      <c r="E34" s="12"/>
      <c r="F34" s="12"/>
      <c r="G34" s="76"/>
    </row>
    <row r="35" spans="1:7" ht="15" customHeight="1">
      <c r="A35" s="12"/>
      <c r="B35" s="12"/>
      <c r="C35" s="12"/>
      <c r="D35" s="12"/>
      <c r="E35" s="12"/>
      <c r="F35" s="12"/>
      <c r="G35" s="76"/>
    </row>
    <row r="36" spans="1:7" ht="15" customHeight="1">
      <c r="A36" s="12"/>
      <c r="B36" s="12"/>
      <c r="C36" s="12"/>
      <c r="D36" s="12"/>
      <c r="E36" s="12"/>
      <c r="F36" s="12"/>
      <c r="G36" s="76"/>
    </row>
    <row r="37" spans="1:7" ht="15" customHeight="1">
      <c r="A37" s="12"/>
      <c r="B37" s="12"/>
      <c r="C37" s="12"/>
      <c r="D37" s="12"/>
      <c r="E37" s="12"/>
      <c r="F37" s="12"/>
      <c r="G37" s="76"/>
    </row>
    <row r="38" spans="1:7" ht="15" customHeight="1">
      <c r="A38" s="12"/>
      <c r="B38" s="12"/>
      <c r="C38" s="12"/>
      <c r="D38" s="12"/>
      <c r="E38" s="12"/>
      <c r="F38" s="12"/>
      <c r="G38" s="76"/>
    </row>
    <row r="39" spans="1:7" ht="15" customHeight="1">
      <c r="A39" s="12"/>
      <c r="B39" s="12"/>
      <c r="C39" s="12"/>
      <c r="D39" s="12"/>
      <c r="E39" s="12"/>
      <c r="F39" s="12"/>
      <c r="G39" s="76"/>
    </row>
    <row r="40" spans="1:7" ht="15" customHeight="1">
      <c r="A40" s="12"/>
      <c r="B40" s="12"/>
      <c r="C40" s="12"/>
      <c r="D40" s="12"/>
      <c r="E40" s="12"/>
      <c r="F40" s="12"/>
      <c r="G40" s="76"/>
    </row>
    <row r="41" spans="1:7" ht="15" customHeight="1">
      <c r="A41" s="12"/>
      <c r="B41" s="12"/>
      <c r="C41" s="12"/>
      <c r="D41" s="12"/>
      <c r="E41" s="12"/>
      <c r="F41" s="12"/>
      <c r="G41" s="76"/>
    </row>
    <row r="42" spans="1:7" ht="15" customHeight="1">
      <c r="A42" s="12"/>
      <c r="B42" s="12"/>
      <c r="C42" s="12"/>
      <c r="D42" s="12"/>
      <c r="E42" s="12"/>
      <c r="F42" s="12"/>
      <c r="G42" s="76"/>
    </row>
    <row r="43" spans="1:7" ht="15" customHeight="1">
      <c r="A43" s="12"/>
      <c r="B43" s="12"/>
      <c r="C43" s="12"/>
      <c r="D43" s="12"/>
      <c r="E43" s="12"/>
      <c r="F43" s="12"/>
      <c r="G43" s="76"/>
    </row>
    <row r="44" spans="1:7" ht="15" customHeight="1">
      <c r="A44" s="12"/>
      <c r="B44" s="12"/>
      <c r="C44" s="12"/>
      <c r="D44" s="12"/>
      <c r="E44" s="12"/>
      <c r="F44" s="12"/>
      <c r="G44" s="76"/>
    </row>
    <row r="45" spans="1:7" ht="15" customHeight="1">
      <c r="A45" s="12"/>
      <c r="B45" s="12"/>
      <c r="C45" s="12"/>
      <c r="D45" s="12"/>
      <c r="E45" s="12"/>
      <c r="F45" s="12"/>
      <c r="G45" s="76"/>
    </row>
    <row r="46" spans="1:7" ht="15" customHeight="1">
      <c r="A46" s="12"/>
      <c r="B46" s="12"/>
      <c r="C46" s="12"/>
      <c r="D46" s="12"/>
      <c r="E46" s="12"/>
      <c r="F46" s="12"/>
      <c r="G46" s="76"/>
    </row>
    <row r="47" spans="1:7" ht="15" customHeight="1">
      <c r="A47" s="12"/>
      <c r="B47" s="12"/>
      <c r="C47" s="12"/>
      <c r="D47" s="12"/>
      <c r="E47" s="12"/>
      <c r="F47" s="12"/>
      <c r="G47" s="76"/>
    </row>
    <row r="48" spans="1:7" ht="15" customHeight="1">
      <c r="A48" s="12"/>
      <c r="B48" s="12"/>
      <c r="C48" s="12"/>
      <c r="D48" s="12"/>
      <c r="E48" s="12"/>
      <c r="F48" s="12"/>
      <c r="G48" s="76"/>
    </row>
    <row r="49" spans="1:7" ht="15" customHeight="1">
      <c r="A49" s="12"/>
      <c r="B49" s="12"/>
      <c r="C49" s="12"/>
      <c r="D49" s="12"/>
      <c r="E49" s="12"/>
      <c r="F49" s="12"/>
      <c r="G49" s="76"/>
    </row>
    <row r="50" spans="1:7" ht="15" customHeight="1">
      <c r="A50" s="12"/>
      <c r="B50" s="12"/>
      <c r="C50" s="12"/>
      <c r="D50" s="12"/>
      <c r="E50" s="12"/>
      <c r="F50" s="12"/>
      <c r="G50" s="76"/>
    </row>
    <row r="51" spans="1:7" ht="15" customHeight="1">
      <c r="A51" s="12"/>
      <c r="B51" s="12"/>
      <c r="C51" s="12"/>
      <c r="D51" s="12"/>
      <c r="E51" s="12"/>
      <c r="F51" s="12"/>
      <c r="G51" s="76"/>
    </row>
    <row r="52" spans="1:7" ht="15" customHeight="1">
      <c r="A52" s="12"/>
      <c r="B52" s="12"/>
      <c r="C52" s="12"/>
      <c r="D52" s="12"/>
      <c r="E52" s="12"/>
      <c r="F52" s="12"/>
      <c r="G52" s="76"/>
    </row>
  </sheetData>
  <sheetProtection/>
  <mergeCells count="6">
    <mergeCell ref="A2:G2"/>
    <mergeCell ref="A3:B3"/>
    <mergeCell ref="A4:B4"/>
    <mergeCell ref="D4:F4"/>
    <mergeCell ref="C4:C5"/>
    <mergeCell ref="G4:G5"/>
  </mergeCells>
  <printOptions horizontalCentered="1"/>
  <pageMargins left="0.3145833333333333"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E19" sqref="E19"/>
    </sheetView>
  </sheetViews>
  <sheetFormatPr defaultColWidth="9.33203125" defaultRowHeight="11.25"/>
  <cols>
    <col min="1" max="1" width="11" style="0" customWidth="1"/>
    <col min="2" max="2" width="29.5" style="0" customWidth="1"/>
    <col min="3" max="3" width="16.33203125" style="57" customWidth="1"/>
    <col min="4" max="4" width="17.83203125" style="57" customWidth="1"/>
    <col min="5" max="5" width="22.16015625" style="57" customWidth="1"/>
    <col min="6" max="6" width="10.83203125" style="0" bestFit="1" customWidth="1"/>
  </cols>
  <sheetData>
    <row r="1" spans="1:5" ht="23.25" customHeight="1">
      <c r="A1" s="4" t="s">
        <v>138</v>
      </c>
      <c r="B1" s="2"/>
      <c r="C1" s="58"/>
      <c r="D1" s="58"/>
      <c r="E1" s="58"/>
    </row>
    <row r="2" spans="1:5" ht="18.75">
      <c r="A2" s="96" t="s">
        <v>18</v>
      </c>
      <c r="B2" s="96"/>
      <c r="C2" s="102"/>
      <c r="D2" s="102"/>
      <c r="E2" s="102"/>
    </row>
    <row r="3" spans="1:5" s="46" customFormat="1" ht="24.75" customHeight="1">
      <c r="A3" s="13" t="s">
        <v>40</v>
      </c>
      <c r="B3" s="103" t="str">
        <f>'表一'!B3</f>
        <v>重庆市渝北区残疾人联合会</v>
      </c>
      <c r="C3" s="104"/>
      <c r="D3" s="104"/>
      <c r="E3" s="59" t="s">
        <v>92</v>
      </c>
    </row>
    <row r="4" spans="1:5" ht="15.75" customHeight="1">
      <c r="A4" s="92" t="s">
        <v>139</v>
      </c>
      <c r="B4" s="92"/>
      <c r="C4" s="105" t="s">
        <v>140</v>
      </c>
      <c r="D4" s="105"/>
      <c r="E4" s="105"/>
    </row>
    <row r="5" spans="1:5" ht="15.75" customHeight="1">
      <c r="A5" s="6" t="s">
        <v>97</v>
      </c>
      <c r="B5" s="6" t="s">
        <v>98</v>
      </c>
      <c r="C5" s="52" t="s">
        <v>47</v>
      </c>
      <c r="D5" s="52" t="s">
        <v>141</v>
      </c>
      <c r="E5" s="52" t="s">
        <v>142</v>
      </c>
    </row>
    <row r="6" spans="1:5" ht="15.75" customHeight="1">
      <c r="A6" s="6"/>
      <c r="B6" s="10" t="s">
        <v>47</v>
      </c>
      <c r="C6" s="60">
        <f>C7+C19+C35</f>
        <v>3651284.11</v>
      </c>
      <c r="D6" s="60">
        <f>D7+D35</f>
        <v>2385850.01</v>
      </c>
      <c r="E6" s="60">
        <f>E19</f>
        <v>1265434.1</v>
      </c>
    </row>
    <row r="7" spans="1:5" ht="15.75" customHeight="1">
      <c r="A7" s="18" t="s">
        <v>143</v>
      </c>
      <c r="B7" s="39" t="s">
        <v>144</v>
      </c>
      <c r="C7" s="60">
        <f>SUM(C8:C18)</f>
        <v>2274960.01</v>
      </c>
      <c r="D7" s="60">
        <f>SUM(D8:D18)</f>
        <v>2274960.01</v>
      </c>
      <c r="E7" s="60"/>
    </row>
    <row r="8" spans="1:5" ht="15.75" customHeight="1">
      <c r="A8" s="6">
        <v>30101</v>
      </c>
      <c r="B8" s="39" t="s">
        <v>145</v>
      </c>
      <c r="C8" s="60">
        <f>D8</f>
        <v>563628</v>
      </c>
      <c r="D8" s="60">
        <f>369216+'[4]残疾人就业服务所'!$E$8</f>
        <v>563628</v>
      </c>
      <c r="E8" s="60"/>
    </row>
    <row r="9" spans="1:5" ht="15.75" customHeight="1">
      <c r="A9" s="6">
        <v>30102</v>
      </c>
      <c r="B9" s="39" t="s">
        <v>146</v>
      </c>
      <c r="C9" s="60">
        <f aca="true" t="shared" si="0" ref="C9:C18">D9</f>
        <v>284304</v>
      </c>
      <c r="D9" s="60">
        <f>276564+'[4]残疾人就业服务所'!$E$9</f>
        <v>284304</v>
      </c>
      <c r="E9" s="60"/>
    </row>
    <row r="10" spans="1:5" ht="15.75" customHeight="1">
      <c r="A10" s="6" t="s">
        <v>147</v>
      </c>
      <c r="B10" s="39" t="s">
        <v>148</v>
      </c>
      <c r="C10" s="60">
        <f t="shared" si="0"/>
        <v>279343</v>
      </c>
      <c r="D10" s="60">
        <v>279343</v>
      </c>
      <c r="E10" s="60"/>
    </row>
    <row r="11" spans="1:5" ht="15.75" customHeight="1">
      <c r="A11" s="6">
        <v>30107</v>
      </c>
      <c r="B11" s="39" t="s">
        <v>149</v>
      </c>
      <c r="C11" s="60">
        <f t="shared" si="0"/>
        <v>410520</v>
      </c>
      <c r="D11" s="60">
        <v>410520</v>
      </c>
      <c r="E11" s="60"/>
    </row>
    <row r="12" spans="1:5" ht="15.75" customHeight="1">
      <c r="A12" s="6" t="s">
        <v>150</v>
      </c>
      <c r="B12" s="39" t="s">
        <v>151</v>
      </c>
      <c r="C12" s="60">
        <f t="shared" si="0"/>
        <v>171310.08</v>
      </c>
      <c r="D12" s="60">
        <f>111778.56+'[4]残疾人就业服务所'!$E$11</f>
        <v>171310.08</v>
      </c>
      <c r="E12" s="60"/>
    </row>
    <row r="13" spans="1:5" ht="15.75" customHeight="1">
      <c r="A13" s="6" t="s">
        <v>152</v>
      </c>
      <c r="B13" s="39" t="s">
        <v>153</v>
      </c>
      <c r="C13" s="60">
        <f t="shared" si="0"/>
        <v>85655.04</v>
      </c>
      <c r="D13" s="60">
        <f>55889.28+'[4]残疾人就业服务所'!$E$12</f>
        <v>85655.04</v>
      </c>
      <c r="E13" s="60"/>
    </row>
    <row r="14" spans="1:5" ht="15.75" customHeight="1">
      <c r="A14" s="6" t="s">
        <v>154</v>
      </c>
      <c r="B14" s="39" t="s">
        <v>155</v>
      </c>
      <c r="C14" s="60">
        <f t="shared" si="0"/>
        <v>91004</v>
      </c>
      <c r="D14" s="60">
        <f>59377.88+'[4]残疾人就业服务所'!$E$13</f>
        <v>91004</v>
      </c>
      <c r="E14" s="60"/>
    </row>
    <row r="15" spans="1:5" ht="15.75" customHeight="1">
      <c r="A15" s="6" t="s">
        <v>156</v>
      </c>
      <c r="B15" s="39" t="s">
        <v>157</v>
      </c>
      <c r="C15" s="60">
        <f t="shared" si="0"/>
        <v>18479.69</v>
      </c>
      <c r="D15" s="60">
        <f>11782.39+'[4]残疾人就业服务所'!$E$14</f>
        <v>18479.69</v>
      </c>
      <c r="E15" s="60"/>
    </row>
    <row r="16" spans="1:5" ht="15.75" customHeight="1">
      <c r="A16" s="61" t="s">
        <v>158</v>
      </c>
      <c r="B16" s="39" t="s">
        <v>159</v>
      </c>
      <c r="C16" s="60">
        <f t="shared" si="0"/>
        <v>128476.2</v>
      </c>
      <c r="D16" s="60">
        <f>83827.56+'[4]残疾人就业服务所'!$E$15</f>
        <v>128476.2</v>
      </c>
      <c r="E16" s="60"/>
    </row>
    <row r="17" spans="1:5" ht="15.75" customHeight="1">
      <c r="A17" s="61" t="s">
        <v>160</v>
      </c>
      <c r="B17" s="39" t="s">
        <v>161</v>
      </c>
      <c r="C17" s="60">
        <f t="shared" si="0"/>
        <v>30800</v>
      </c>
      <c r="D17" s="60">
        <f>22800+'[4]残疾人就业服务所'!$E$16</f>
        <v>30800</v>
      </c>
      <c r="E17" s="60"/>
    </row>
    <row r="18" spans="1:5" ht="15.75" customHeight="1">
      <c r="A18" s="61" t="s">
        <v>162</v>
      </c>
      <c r="B18" s="39" t="s">
        <v>163</v>
      </c>
      <c r="C18" s="60">
        <f t="shared" si="0"/>
        <v>211440</v>
      </c>
      <c r="D18" s="60">
        <f>181440+'[4]残疾人就业服务所'!$E$17</f>
        <v>211440</v>
      </c>
      <c r="E18" s="60"/>
    </row>
    <row r="19" spans="1:5" ht="15.75" customHeight="1">
      <c r="A19" s="12" t="s">
        <v>164</v>
      </c>
      <c r="B19" s="39" t="s">
        <v>165</v>
      </c>
      <c r="C19" s="60">
        <f>SUM(C20:C34)</f>
        <v>1265434.1</v>
      </c>
      <c r="D19" s="60"/>
      <c r="E19" s="60">
        <f>SUM(E20:E34)</f>
        <v>1265434.1</v>
      </c>
    </row>
    <row r="20" spans="1:5" ht="15.75" customHeight="1">
      <c r="A20" s="61" t="s">
        <v>166</v>
      </c>
      <c r="B20" s="39" t="s">
        <v>167</v>
      </c>
      <c r="C20" s="60">
        <f>E20</f>
        <v>623220</v>
      </c>
      <c r="D20" s="60"/>
      <c r="E20" s="60">
        <f>314060+'[4]残疾人就业服务所'!$F$19</f>
        <v>623220</v>
      </c>
    </row>
    <row r="21" spans="1:5" ht="15.75" customHeight="1">
      <c r="A21" s="61" t="s">
        <v>168</v>
      </c>
      <c r="B21" s="39" t="s">
        <v>169</v>
      </c>
      <c r="C21" s="60">
        <f aca="true" t="shared" si="1" ref="C21:C34">E21</f>
        <v>4400</v>
      </c>
      <c r="D21" s="60"/>
      <c r="E21" s="60">
        <v>4400</v>
      </c>
    </row>
    <row r="22" spans="1:5" ht="15.75" customHeight="1">
      <c r="A22" s="61" t="s">
        <v>170</v>
      </c>
      <c r="B22" s="39" t="s">
        <v>171</v>
      </c>
      <c r="C22" s="60">
        <f t="shared" si="1"/>
        <v>35200</v>
      </c>
      <c r="D22" s="60"/>
      <c r="E22" s="60">
        <v>35200</v>
      </c>
    </row>
    <row r="23" spans="1:5" ht="15.75" customHeight="1">
      <c r="A23" s="61" t="s">
        <v>172</v>
      </c>
      <c r="B23" s="39" t="s">
        <v>173</v>
      </c>
      <c r="C23" s="60">
        <f t="shared" si="1"/>
        <v>20000</v>
      </c>
      <c r="D23" s="60"/>
      <c r="E23" s="60">
        <v>20000</v>
      </c>
    </row>
    <row r="24" spans="1:5" ht="15.75" customHeight="1">
      <c r="A24" s="61" t="s">
        <v>174</v>
      </c>
      <c r="B24" s="39" t="s">
        <v>175</v>
      </c>
      <c r="C24" s="60">
        <f t="shared" si="1"/>
        <v>22000</v>
      </c>
      <c r="D24" s="60"/>
      <c r="E24" s="60">
        <v>22000</v>
      </c>
    </row>
    <row r="25" spans="1:5" ht="15.75" customHeight="1">
      <c r="A25" s="61" t="s">
        <v>176</v>
      </c>
      <c r="B25" s="39" t="s">
        <v>177</v>
      </c>
      <c r="C25" s="60">
        <f t="shared" si="1"/>
        <v>306000</v>
      </c>
      <c r="D25" s="60"/>
      <c r="E25" s="60">
        <f>180000+'[4]残疾人就业服务所'!$F$20</f>
        <v>306000</v>
      </c>
    </row>
    <row r="26" spans="1:5" ht="15.75" customHeight="1">
      <c r="A26" s="61" t="s">
        <v>178</v>
      </c>
      <c r="B26" s="39" t="s">
        <v>179</v>
      </c>
      <c r="C26" s="60">
        <f t="shared" si="1"/>
        <v>44000</v>
      </c>
      <c r="D26" s="60"/>
      <c r="E26" s="60">
        <v>44000</v>
      </c>
    </row>
    <row r="27" spans="1:5" ht="15.75" customHeight="1">
      <c r="A27" s="61" t="s">
        <v>180</v>
      </c>
      <c r="B27" s="39" t="s">
        <v>181</v>
      </c>
      <c r="C27" s="60">
        <f t="shared" si="1"/>
        <v>8800</v>
      </c>
      <c r="D27" s="60"/>
      <c r="E27" s="60">
        <v>8800</v>
      </c>
    </row>
    <row r="28" spans="1:5" ht="15.75" customHeight="1">
      <c r="A28" s="61" t="s">
        <v>182</v>
      </c>
      <c r="B28" s="39" t="s">
        <v>183</v>
      </c>
      <c r="C28" s="60">
        <f t="shared" si="1"/>
        <v>17254.42</v>
      </c>
      <c r="D28" s="60"/>
      <c r="E28" s="60">
        <f>14338.24+'[4]残疾人就业服务所'!$F$21</f>
        <v>17254.42</v>
      </c>
    </row>
    <row r="29" spans="1:5" ht="15.75" customHeight="1">
      <c r="A29" s="61" t="s">
        <v>184</v>
      </c>
      <c r="B29" s="39" t="s">
        <v>185</v>
      </c>
      <c r="C29" s="60">
        <f t="shared" si="1"/>
        <v>10000</v>
      </c>
      <c r="D29" s="60"/>
      <c r="E29" s="60">
        <v>10000</v>
      </c>
    </row>
    <row r="30" spans="1:5" ht="15.75" customHeight="1">
      <c r="A30" s="61" t="s">
        <v>186</v>
      </c>
      <c r="B30" s="39" t="s">
        <v>187</v>
      </c>
      <c r="C30" s="60">
        <f t="shared" si="1"/>
        <v>21412.7</v>
      </c>
      <c r="D30" s="60"/>
      <c r="E30" s="60">
        <f>13971.26+'[4]残疾人就业服务所'!$F$22</f>
        <v>21412.7</v>
      </c>
    </row>
    <row r="31" spans="1:5" ht="15.75" customHeight="1">
      <c r="A31" s="61" t="s">
        <v>188</v>
      </c>
      <c r="B31" s="39" t="s">
        <v>189</v>
      </c>
      <c r="C31" s="60">
        <f t="shared" si="1"/>
        <v>19726.98</v>
      </c>
      <c r="D31" s="60"/>
      <c r="E31" s="60">
        <f>12922.56+'[4]残疾人就业服务所'!$F$23</f>
        <v>19726.98</v>
      </c>
    </row>
    <row r="32" spans="1:5" ht="15.75" customHeight="1">
      <c r="A32" s="61" t="s">
        <v>190</v>
      </c>
      <c r="B32" s="39" t="s">
        <v>191</v>
      </c>
      <c r="C32" s="60">
        <f t="shared" si="1"/>
        <v>45000</v>
      </c>
      <c r="D32" s="60"/>
      <c r="E32" s="60">
        <v>45000</v>
      </c>
    </row>
    <row r="33" spans="1:5" ht="15.75" customHeight="1">
      <c r="A33" s="61" t="s">
        <v>192</v>
      </c>
      <c r="B33" s="39" t="s">
        <v>193</v>
      </c>
      <c r="C33" s="60">
        <f t="shared" si="1"/>
        <v>73320</v>
      </c>
      <c r="D33" s="60"/>
      <c r="E33" s="60">
        <v>73320</v>
      </c>
    </row>
    <row r="34" spans="1:5" ht="15.75" customHeight="1">
      <c r="A34" s="61" t="s">
        <v>194</v>
      </c>
      <c r="B34" s="39" t="s">
        <v>195</v>
      </c>
      <c r="C34" s="60">
        <f t="shared" si="1"/>
        <v>15100</v>
      </c>
      <c r="D34" s="60"/>
      <c r="E34" s="60">
        <v>15100</v>
      </c>
    </row>
    <row r="35" spans="1:5" ht="15.75" customHeight="1">
      <c r="A35" s="12" t="s">
        <v>196</v>
      </c>
      <c r="B35" s="39" t="s">
        <v>197</v>
      </c>
      <c r="C35" s="60">
        <f>SUM(C36:C38)</f>
        <v>110890</v>
      </c>
      <c r="D35" s="60">
        <f>SUM(D36:D38)</f>
        <v>110890</v>
      </c>
      <c r="E35" s="60"/>
    </row>
    <row r="36" spans="1:5" ht="15.75" customHeight="1">
      <c r="A36" s="61" t="s">
        <v>198</v>
      </c>
      <c r="B36" s="39" t="s">
        <v>199</v>
      </c>
      <c r="C36" s="60">
        <f>D36</f>
        <v>10800</v>
      </c>
      <c r="D36" s="60">
        <v>10800</v>
      </c>
      <c r="E36" s="60"/>
    </row>
    <row r="37" spans="1:5" ht="15.75" customHeight="1">
      <c r="A37" s="61" t="s">
        <v>200</v>
      </c>
      <c r="B37" s="39" t="s">
        <v>201</v>
      </c>
      <c r="C37" s="60">
        <f>D37</f>
        <v>90</v>
      </c>
      <c r="D37" s="60">
        <f>30+'[4]残疾人就业服务所'!$E$25</f>
        <v>90</v>
      </c>
      <c r="E37" s="60"/>
    </row>
    <row r="38" spans="1:5" ht="15.75" customHeight="1">
      <c r="A38" s="61" t="s">
        <v>202</v>
      </c>
      <c r="B38" s="39" t="s">
        <v>203</v>
      </c>
      <c r="C38" s="60">
        <f>D38</f>
        <v>100000</v>
      </c>
      <c r="D38" s="60">
        <v>100000</v>
      </c>
      <c r="E38" s="60"/>
    </row>
    <row r="39" spans="1:5" ht="15.75" customHeight="1">
      <c r="A39" s="12"/>
      <c r="B39" s="12"/>
      <c r="C39" s="62"/>
      <c r="D39" s="62"/>
      <c r="E39" s="62"/>
    </row>
    <row r="40" spans="1:5" ht="15.75" customHeight="1">
      <c r="A40" s="12"/>
      <c r="B40" s="12"/>
      <c r="C40" s="62"/>
      <c r="D40" s="62"/>
      <c r="E40" s="62"/>
    </row>
    <row r="41" spans="1:5" ht="15.75" customHeight="1">
      <c r="A41" s="12"/>
      <c r="B41" s="12"/>
      <c r="C41" s="62"/>
      <c r="D41" s="62"/>
      <c r="E41" s="62"/>
    </row>
    <row r="42" spans="1:5" ht="15.75" customHeight="1">
      <c r="A42" s="12"/>
      <c r="B42" s="12"/>
      <c r="C42" s="62"/>
      <c r="D42" s="62"/>
      <c r="E42" s="62"/>
    </row>
    <row r="43" spans="1:5" ht="15.75" customHeight="1">
      <c r="A43" s="12"/>
      <c r="B43" s="12"/>
      <c r="C43" s="62"/>
      <c r="D43" s="62"/>
      <c r="E43" s="62"/>
    </row>
    <row r="44" spans="1:5" ht="15.75" customHeight="1">
      <c r="A44" s="12"/>
      <c r="B44" s="12"/>
      <c r="C44" s="62"/>
      <c r="D44" s="62"/>
      <c r="E44" s="62"/>
    </row>
    <row r="45" spans="1:5" ht="15.75" customHeight="1">
      <c r="A45" s="12"/>
      <c r="B45" s="12"/>
      <c r="C45" s="62"/>
      <c r="D45" s="62"/>
      <c r="E45" s="62"/>
    </row>
    <row r="46" spans="1:5" ht="15.75" customHeight="1">
      <c r="A46" s="12"/>
      <c r="B46" s="12"/>
      <c r="C46" s="62"/>
      <c r="D46" s="62"/>
      <c r="E46" s="62"/>
    </row>
  </sheetData>
  <sheetProtection/>
  <mergeCells count="4">
    <mergeCell ref="A2:E2"/>
    <mergeCell ref="B3:D3"/>
    <mergeCell ref="A4:B4"/>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L9" sqref="L9"/>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4" t="s">
        <v>204</v>
      </c>
      <c r="B1" s="2"/>
      <c r="C1" s="2"/>
      <c r="D1" s="2"/>
      <c r="E1" s="2"/>
    </row>
    <row r="2" spans="1:13" ht="33.75" customHeight="1">
      <c r="A2" s="108" t="s">
        <v>20</v>
      </c>
      <c r="B2" s="108"/>
      <c r="C2" s="108"/>
      <c r="D2" s="108"/>
      <c r="E2" s="108"/>
      <c r="F2" s="108"/>
      <c r="G2" s="108"/>
      <c r="H2" s="108"/>
      <c r="I2" s="108"/>
      <c r="J2" s="108"/>
      <c r="K2" s="108"/>
      <c r="L2" s="108"/>
      <c r="M2" s="108"/>
    </row>
    <row r="3" spans="1:13" ht="26.25" customHeight="1">
      <c r="A3" s="55" t="s">
        <v>40</v>
      </c>
      <c r="B3" s="109" t="str">
        <f>'表一'!B3</f>
        <v>重庆市渝北区残疾人联合会</v>
      </c>
      <c r="C3" s="109"/>
      <c r="D3" s="109"/>
      <c r="E3" s="109"/>
      <c r="F3" s="109"/>
      <c r="G3" s="109"/>
      <c r="H3" s="109"/>
      <c r="I3" s="109"/>
      <c r="J3" s="109"/>
      <c r="K3" s="56"/>
      <c r="L3" s="56"/>
      <c r="M3" s="17" t="s">
        <v>42</v>
      </c>
    </row>
    <row r="4" spans="1:13" ht="16.5" customHeight="1">
      <c r="A4" s="106" t="s">
        <v>205</v>
      </c>
      <c r="B4" s="106" t="s">
        <v>95</v>
      </c>
      <c r="C4" s="106"/>
      <c r="D4" s="106"/>
      <c r="E4" s="106"/>
      <c r="F4" s="106"/>
      <c r="G4" s="106"/>
      <c r="H4" s="106" t="s">
        <v>94</v>
      </c>
      <c r="I4" s="106"/>
      <c r="J4" s="106"/>
      <c r="K4" s="106"/>
      <c r="L4" s="106"/>
      <c r="M4" s="106"/>
    </row>
    <row r="5" spans="1:13" ht="44.25" customHeight="1">
      <c r="A5" s="106"/>
      <c r="B5" s="106" t="s">
        <v>47</v>
      </c>
      <c r="C5" s="107" t="s">
        <v>206</v>
      </c>
      <c r="D5" s="106" t="s">
        <v>207</v>
      </c>
      <c r="E5" s="106"/>
      <c r="F5" s="106"/>
      <c r="G5" s="106" t="s">
        <v>185</v>
      </c>
      <c r="H5" s="106" t="s">
        <v>47</v>
      </c>
      <c r="I5" s="107" t="s">
        <v>206</v>
      </c>
      <c r="J5" s="107" t="s">
        <v>207</v>
      </c>
      <c r="K5" s="107"/>
      <c r="L5" s="107"/>
      <c r="M5" s="106" t="s">
        <v>185</v>
      </c>
    </row>
    <row r="6" spans="1:13" ht="55.5" customHeight="1">
      <c r="A6" s="106"/>
      <c r="B6" s="106"/>
      <c r="C6" s="107"/>
      <c r="D6" s="35" t="s">
        <v>99</v>
      </c>
      <c r="E6" s="25" t="s">
        <v>208</v>
      </c>
      <c r="F6" s="25" t="s">
        <v>191</v>
      </c>
      <c r="G6" s="106"/>
      <c r="H6" s="106"/>
      <c r="I6" s="107"/>
      <c r="J6" s="35" t="s">
        <v>99</v>
      </c>
      <c r="K6" s="25" t="s">
        <v>208</v>
      </c>
      <c r="L6" s="25" t="s">
        <v>191</v>
      </c>
      <c r="M6" s="106"/>
    </row>
    <row r="7" spans="1:13" ht="17.25" customHeight="1">
      <c r="A7" s="36" t="s">
        <v>47</v>
      </c>
      <c r="B7" s="50"/>
      <c r="C7" s="50"/>
      <c r="D7" s="50"/>
      <c r="E7" s="50"/>
      <c r="F7" s="50"/>
      <c r="G7" s="50"/>
      <c r="H7" s="36"/>
      <c r="I7" s="36"/>
      <c r="J7" s="36"/>
      <c r="K7" s="36"/>
      <c r="L7" s="36"/>
      <c r="M7" s="36"/>
    </row>
    <row r="8" spans="1:13" ht="17.25" customHeight="1">
      <c r="A8" s="39" t="s">
        <v>209</v>
      </c>
      <c r="B8" s="37">
        <v>55000</v>
      </c>
      <c r="C8" s="37"/>
      <c r="D8" s="37">
        <v>45000</v>
      </c>
      <c r="E8" s="37"/>
      <c r="F8" s="37">
        <v>45000</v>
      </c>
      <c r="G8" s="37">
        <v>10000</v>
      </c>
      <c r="H8" s="37">
        <v>55000</v>
      </c>
      <c r="I8" s="37"/>
      <c r="J8" s="37">
        <v>45000</v>
      </c>
      <c r="K8" s="37"/>
      <c r="L8" s="37">
        <v>45000</v>
      </c>
      <c r="M8" s="37">
        <v>10000</v>
      </c>
    </row>
    <row r="9" spans="1:13" ht="17.25" customHeight="1">
      <c r="A9" s="36"/>
      <c r="B9" s="50"/>
      <c r="C9" s="50"/>
      <c r="D9" s="50"/>
      <c r="E9" s="50"/>
      <c r="F9" s="50"/>
      <c r="G9" s="50"/>
      <c r="H9" s="36"/>
      <c r="I9" s="36"/>
      <c r="J9" s="36"/>
      <c r="K9" s="36"/>
      <c r="L9" s="36"/>
      <c r="M9" s="36"/>
    </row>
  </sheetData>
  <sheetProtection/>
  <mergeCells count="14">
    <mergeCell ref="I5:I6"/>
    <mergeCell ref="M5:M6"/>
    <mergeCell ref="A2:M2"/>
    <mergeCell ref="B3:J3"/>
    <mergeCell ref="B4:G4"/>
    <mergeCell ref="H4:M4"/>
    <mergeCell ref="D5:F5"/>
    <mergeCell ref="J5:L5"/>
    <mergeCell ref="A4:A6"/>
    <mergeCell ref="B5:B6"/>
    <mergeCell ref="C5:C6"/>
    <mergeCell ref="G5:G6"/>
    <mergeCell ref="H5:H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B8" sqref="B8"/>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41" t="s">
        <v>210</v>
      </c>
      <c r="B1" s="2"/>
      <c r="C1" s="2"/>
      <c r="D1" s="2"/>
      <c r="E1" s="2"/>
    </row>
    <row r="2" spans="1:5" ht="24">
      <c r="A2" s="110" t="s">
        <v>22</v>
      </c>
      <c r="B2" s="110"/>
      <c r="C2" s="110"/>
      <c r="D2" s="110"/>
      <c r="E2" s="110"/>
    </row>
    <row r="3" spans="1:5" s="46" customFormat="1" ht="23.25" customHeight="1">
      <c r="A3" s="47" t="s">
        <v>40</v>
      </c>
      <c r="B3" s="94" t="str">
        <f>'表一'!B3</f>
        <v>重庆市渝北区残疾人联合会</v>
      </c>
      <c r="C3" s="94"/>
      <c r="D3" s="94"/>
      <c r="E3" s="15" t="s">
        <v>92</v>
      </c>
    </row>
    <row r="4" spans="1:5" ht="21" customHeight="1">
      <c r="A4" s="6" t="s">
        <v>97</v>
      </c>
      <c r="B4" s="6" t="s">
        <v>98</v>
      </c>
      <c r="C4" s="6" t="s">
        <v>47</v>
      </c>
      <c r="D4" s="6" t="s">
        <v>100</v>
      </c>
      <c r="E4" s="6" t="s">
        <v>101</v>
      </c>
    </row>
    <row r="5" spans="1:5" ht="21" customHeight="1">
      <c r="A5" s="7"/>
      <c r="B5" s="10" t="s">
        <v>47</v>
      </c>
      <c r="C5" s="37">
        <v>768970.49</v>
      </c>
      <c r="D5" s="7"/>
      <c r="E5" s="37">
        <v>768970.49</v>
      </c>
    </row>
    <row r="6" spans="1:5" ht="21" customHeight="1">
      <c r="A6" s="39" t="s">
        <v>211</v>
      </c>
      <c r="B6" s="39" t="s">
        <v>81</v>
      </c>
      <c r="C6" s="37">
        <v>768970.49</v>
      </c>
      <c r="D6" s="54"/>
      <c r="E6" s="37">
        <v>768970.49</v>
      </c>
    </row>
    <row r="7" spans="1:5" ht="21" customHeight="1">
      <c r="A7" s="39" t="s">
        <v>212</v>
      </c>
      <c r="B7" s="39" t="s">
        <v>213</v>
      </c>
      <c r="C7" s="37">
        <v>768970.49</v>
      </c>
      <c r="D7" s="54"/>
      <c r="E7" s="37">
        <v>768970.49</v>
      </c>
    </row>
    <row r="8" spans="1:5" ht="21" customHeight="1">
      <c r="A8" s="39">
        <v>2296006</v>
      </c>
      <c r="B8" s="39" t="s">
        <v>214</v>
      </c>
      <c r="C8" s="37">
        <v>768970.49</v>
      </c>
      <c r="D8" s="54"/>
      <c r="E8" s="37">
        <v>768970.49</v>
      </c>
    </row>
    <row r="9" spans="1:5" ht="21" customHeight="1">
      <c r="A9" s="7"/>
      <c r="B9" s="7"/>
      <c r="C9" s="7"/>
      <c r="D9" s="7"/>
      <c r="E9" s="7"/>
    </row>
    <row r="10" spans="1:5" ht="21" customHeight="1">
      <c r="A10" s="7"/>
      <c r="B10" s="7"/>
      <c r="C10" s="7"/>
      <c r="D10" s="7"/>
      <c r="E10" s="7"/>
    </row>
    <row r="11" spans="1:5" ht="21" customHeight="1">
      <c r="A11" s="7"/>
      <c r="B11" s="7"/>
      <c r="C11" s="7"/>
      <c r="D11" s="7"/>
      <c r="E11" s="7"/>
    </row>
    <row r="12" spans="1:5" ht="21" customHeight="1">
      <c r="A12" s="7"/>
      <c r="B12" s="7"/>
      <c r="C12" s="7"/>
      <c r="D12" s="7"/>
      <c r="E12" s="7"/>
    </row>
    <row r="13" spans="1:5" ht="21" customHeight="1">
      <c r="A13" s="7"/>
      <c r="B13" s="7"/>
      <c r="C13" s="7"/>
      <c r="D13" s="7"/>
      <c r="E13" s="7"/>
    </row>
    <row r="14" spans="1:5" ht="21" customHeight="1">
      <c r="A14" s="7"/>
      <c r="B14" s="7"/>
      <c r="C14" s="7"/>
      <c r="D14" s="7"/>
      <c r="E14" s="7"/>
    </row>
    <row r="15" spans="1:5" ht="21" customHeight="1">
      <c r="A15" s="7"/>
      <c r="B15" s="7"/>
      <c r="C15" s="7"/>
      <c r="D15" s="7"/>
      <c r="E15" s="7"/>
    </row>
    <row r="16" spans="1:5" ht="21" customHeight="1">
      <c r="A16" s="7"/>
      <c r="B16" s="7"/>
      <c r="C16" s="7"/>
      <c r="D16" s="7"/>
      <c r="E16" s="7"/>
    </row>
    <row r="17" spans="1:5" ht="21" customHeight="1">
      <c r="A17" s="7"/>
      <c r="B17" s="7"/>
      <c r="C17" s="7"/>
      <c r="D17" s="7"/>
      <c r="E17" s="7"/>
    </row>
    <row r="19" ht="11.25">
      <c r="A19" s="14"/>
    </row>
  </sheetData>
  <sheetProtection/>
  <mergeCells count="2">
    <mergeCell ref="A2:E2"/>
    <mergeCell ref="B3:D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A19" sqref="A19:E19"/>
    </sheetView>
  </sheetViews>
  <sheetFormatPr defaultColWidth="9.33203125" defaultRowHeight="11.25"/>
  <cols>
    <col min="1" max="1" width="11.33203125" style="0" customWidth="1"/>
    <col min="2" max="5" width="22.16015625" style="0" customWidth="1"/>
  </cols>
  <sheetData>
    <row r="1" spans="1:5" ht="19.5" customHeight="1">
      <c r="A1" s="41" t="s">
        <v>215</v>
      </c>
      <c r="B1" s="2"/>
      <c r="C1" s="2"/>
      <c r="D1" s="2"/>
      <c r="E1" s="2"/>
    </row>
    <row r="2" spans="1:5" ht="18.75">
      <c r="A2" s="111" t="s">
        <v>24</v>
      </c>
      <c r="B2" s="111"/>
      <c r="C2" s="111"/>
      <c r="D2" s="111"/>
      <c r="E2" s="111"/>
    </row>
    <row r="3" spans="1:5" s="46" customFormat="1" ht="23.25" customHeight="1">
      <c r="A3" s="13" t="s">
        <v>40</v>
      </c>
      <c r="B3" s="103" t="str">
        <f>'表一'!B3</f>
        <v>重庆市渝北区残疾人联合会</v>
      </c>
      <c r="C3" s="103"/>
      <c r="D3" s="103"/>
      <c r="E3" s="15" t="s">
        <v>92</v>
      </c>
    </row>
    <row r="4" spans="1:5" ht="22.5" customHeight="1">
      <c r="A4" s="6" t="s">
        <v>97</v>
      </c>
      <c r="B4" s="6" t="s">
        <v>98</v>
      </c>
      <c r="C4" s="6" t="s">
        <v>47</v>
      </c>
      <c r="D4" s="6" t="s">
        <v>100</v>
      </c>
      <c r="E4" s="6" t="s">
        <v>101</v>
      </c>
    </row>
    <row r="5" spans="1:5" ht="22.5" customHeight="1">
      <c r="A5" s="7"/>
      <c r="B5" s="10" t="s">
        <v>47</v>
      </c>
      <c r="C5" s="7"/>
      <c r="D5" s="7"/>
      <c r="E5" s="7"/>
    </row>
    <row r="6" spans="1:5" ht="22.5" customHeight="1">
      <c r="A6" s="18">
        <v>223</v>
      </c>
      <c r="B6" s="53" t="s">
        <v>78</v>
      </c>
      <c r="C6" s="7"/>
      <c r="D6" s="7"/>
      <c r="E6" s="7"/>
    </row>
    <row r="7" spans="1:5" ht="22.5" customHeight="1">
      <c r="A7" s="18">
        <v>22301</v>
      </c>
      <c r="B7" s="53" t="s">
        <v>216</v>
      </c>
      <c r="C7" s="7"/>
      <c r="D7" s="7"/>
      <c r="E7" s="7"/>
    </row>
    <row r="8" spans="1:5" ht="22.5" customHeight="1">
      <c r="A8" s="18">
        <v>2230102</v>
      </c>
      <c r="B8" s="53" t="s">
        <v>216</v>
      </c>
      <c r="C8" s="7"/>
      <c r="D8" s="7"/>
      <c r="E8" s="7"/>
    </row>
    <row r="9" spans="1:5" ht="22.5" customHeight="1">
      <c r="A9" s="7"/>
      <c r="B9" s="7"/>
      <c r="C9" s="7"/>
      <c r="D9" s="7"/>
      <c r="E9" s="7"/>
    </row>
    <row r="10" spans="1:5" ht="22.5" customHeight="1">
      <c r="A10" s="7"/>
      <c r="B10" s="7"/>
      <c r="C10" s="7"/>
      <c r="D10" s="7"/>
      <c r="E10" s="7"/>
    </row>
    <row r="11" spans="1:5" ht="22.5" customHeight="1">
      <c r="A11" s="7"/>
      <c r="B11" s="7"/>
      <c r="C11" s="7"/>
      <c r="D11" s="7"/>
      <c r="E11" s="7"/>
    </row>
    <row r="12" spans="1:5" ht="22.5" customHeight="1">
      <c r="A12" s="7"/>
      <c r="B12" s="7"/>
      <c r="C12" s="7"/>
      <c r="D12" s="7"/>
      <c r="E12" s="7"/>
    </row>
    <row r="13" spans="1:5" ht="22.5" customHeight="1">
      <c r="A13" s="7"/>
      <c r="B13" s="7"/>
      <c r="C13" s="7"/>
      <c r="D13" s="7"/>
      <c r="E13" s="7"/>
    </row>
    <row r="14" spans="1:5" ht="22.5" customHeight="1">
      <c r="A14" s="7"/>
      <c r="B14" s="7"/>
      <c r="C14" s="7"/>
      <c r="D14" s="7"/>
      <c r="E14" s="7"/>
    </row>
    <row r="15" spans="1:5" ht="22.5" customHeight="1">
      <c r="A15" s="7"/>
      <c r="B15" s="7"/>
      <c r="C15" s="7"/>
      <c r="D15" s="7"/>
      <c r="E15" s="7"/>
    </row>
    <row r="16" spans="1:5" ht="22.5" customHeight="1">
      <c r="A16" s="7"/>
      <c r="B16" s="7"/>
      <c r="C16" s="7"/>
      <c r="D16" s="7"/>
      <c r="E16" s="7"/>
    </row>
    <row r="17" spans="1:5" ht="22.5" customHeight="1">
      <c r="A17" s="7"/>
      <c r="B17" s="7"/>
      <c r="C17" s="7"/>
      <c r="D17" s="7"/>
      <c r="E17" s="7"/>
    </row>
    <row r="19" spans="1:5" ht="21" customHeight="1">
      <c r="A19" s="112" t="s">
        <v>217</v>
      </c>
      <c r="B19" s="112"/>
      <c r="C19" s="112"/>
      <c r="D19" s="112"/>
      <c r="E19" s="112"/>
    </row>
  </sheetData>
  <sheetProtection/>
  <mergeCells count="3">
    <mergeCell ref="A2:E2"/>
    <mergeCell ref="B3:D3"/>
    <mergeCell ref="A19:E19"/>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1">
      <selection activeCell="D6" sqref="D6"/>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4" t="s">
        <v>218</v>
      </c>
    </row>
    <row r="2" spans="1:4" ht="27.75" customHeight="1">
      <c r="A2" s="113" t="s">
        <v>26</v>
      </c>
      <c r="B2" s="113"/>
      <c r="C2" s="113"/>
      <c r="D2" s="113"/>
    </row>
    <row r="3" spans="1:4" s="46" customFormat="1" ht="15.75" customHeight="1">
      <c r="A3" s="47" t="s">
        <v>40</v>
      </c>
      <c r="B3" s="103" t="str">
        <f>'表一'!B3</f>
        <v>重庆市渝北区残疾人联合会</v>
      </c>
      <c r="C3" s="103"/>
      <c r="D3" s="48" t="s">
        <v>92</v>
      </c>
    </row>
    <row r="4" spans="1:4" ht="21" customHeight="1">
      <c r="A4" s="106" t="s">
        <v>43</v>
      </c>
      <c r="B4" s="106"/>
      <c r="C4" s="106" t="s">
        <v>44</v>
      </c>
      <c r="D4" s="106"/>
    </row>
    <row r="5" spans="1:4" ht="21" customHeight="1">
      <c r="A5" s="35" t="s">
        <v>45</v>
      </c>
      <c r="B5" s="25" t="s">
        <v>46</v>
      </c>
      <c r="C5" s="25" t="s">
        <v>45</v>
      </c>
      <c r="D5" s="25" t="s">
        <v>47</v>
      </c>
    </row>
    <row r="6" spans="1:4" ht="18.75" customHeight="1">
      <c r="A6" s="36" t="s">
        <v>51</v>
      </c>
      <c r="B6" s="37">
        <f>B7+B8</f>
        <v>22513254.6</v>
      </c>
      <c r="C6" s="36" t="s">
        <v>52</v>
      </c>
      <c r="D6" s="37">
        <f>SUM(D7:D36)</f>
        <v>22513254.6</v>
      </c>
    </row>
    <row r="7" spans="1:5" ht="18.75" customHeight="1">
      <c r="A7" s="49" t="s">
        <v>219</v>
      </c>
      <c r="B7" s="37">
        <f>20468960.73+'[2]残疾人就业服务所'!$B$6</f>
        <v>21744284.11</v>
      </c>
      <c r="C7" s="49" t="s">
        <v>54</v>
      </c>
      <c r="D7" s="37"/>
      <c r="E7" s="14"/>
    </row>
    <row r="8" spans="1:4" ht="18.75" customHeight="1">
      <c r="A8" s="49" t="s">
        <v>220</v>
      </c>
      <c r="B8" s="37">
        <v>768970.49</v>
      </c>
      <c r="C8" s="49" t="s">
        <v>56</v>
      </c>
      <c r="D8" s="37"/>
    </row>
    <row r="9" spans="1:4" ht="18.75" customHeight="1">
      <c r="A9" s="49" t="s">
        <v>221</v>
      </c>
      <c r="B9" s="50"/>
      <c r="C9" s="49" t="s">
        <v>58</v>
      </c>
      <c r="D9" s="37"/>
    </row>
    <row r="10" spans="1:4" ht="18.75" customHeight="1">
      <c r="A10" s="51" t="s">
        <v>222</v>
      </c>
      <c r="B10" s="50"/>
      <c r="C10" s="49" t="s">
        <v>59</v>
      </c>
      <c r="D10" s="37"/>
    </row>
    <row r="11" spans="1:4" ht="18.75" customHeight="1">
      <c r="A11" s="49" t="s">
        <v>223</v>
      </c>
      <c r="B11" s="50"/>
      <c r="C11" s="49" t="s">
        <v>61</v>
      </c>
      <c r="D11" s="37"/>
    </row>
    <row r="12" spans="1:4" ht="18.75" customHeight="1">
      <c r="A12" s="49" t="s">
        <v>224</v>
      </c>
      <c r="B12" s="50"/>
      <c r="C12" s="49" t="s">
        <v>62</v>
      </c>
      <c r="D12" s="37"/>
    </row>
    <row r="13" spans="1:4" ht="18.75" customHeight="1">
      <c r="A13" s="51" t="s">
        <v>225</v>
      </c>
      <c r="B13" s="50"/>
      <c r="C13" s="49" t="s">
        <v>63</v>
      </c>
      <c r="D13" s="37"/>
    </row>
    <row r="14" spans="1:4" ht="18.75" customHeight="1">
      <c r="A14" s="49" t="s">
        <v>226</v>
      </c>
      <c r="B14" s="50"/>
      <c r="C14" s="49" t="s">
        <v>64</v>
      </c>
      <c r="D14" s="37">
        <f>20293268.59+'[2]残疾人就业服务所'!$D$14</f>
        <v>21478736.13</v>
      </c>
    </row>
    <row r="15" spans="1:4" ht="18.75" customHeight="1">
      <c r="A15" s="36" t="s">
        <v>60</v>
      </c>
      <c r="B15" s="50"/>
      <c r="C15" s="49" t="s">
        <v>65</v>
      </c>
      <c r="D15" s="37"/>
    </row>
    <row r="16" spans="1:4" ht="18.75" customHeight="1">
      <c r="A16" s="36" t="s">
        <v>227</v>
      </c>
      <c r="B16" s="50"/>
      <c r="C16" s="49" t="s">
        <v>66</v>
      </c>
      <c r="D16" s="37">
        <f>91864.58+'[2]残疾人就业服务所'!$D$16</f>
        <v>137071.78</v>
      </c>
    </row>
    <row r="17" spans="1:4" ht="18.75" customHeight="1">
      <c r="A17" s="12"/>
      <c r="B17" s="50"/>
      <c r="C17" s="49" t="s">
        <v>67</v>
      </c>
      <c r="D17" s="37"/>
    </row>
    <row r="18" spans="1:4" ht="18.75" customHeight="1">
      <c r="A18" s="36"/>
      <c r="B18" s="50"/>
      <c r="C18" s="49" t="s">
        <v>68</v>
      </c>
      <c r="D18" s="37"/>
    </row>
    <row r="19" spans="1:4" ht="18.75" customHeight="1">
      <c r="A19" s="36"/>
      <c r="B19" s="50"/>
      <c r="C19" s="49" t="s">
        <v>69</v>
      </c>
      <c r="D19" s="37"/>
    </row>
    <row r="20" spans="1:4" ht="18.75" customHeight="1">
      <c r="A20" s="36"/>
      <c r="B20" s="50"/>
      <c r="C20" s="49" t="s">
        <v>70</v>
      </c>
      <c r="D20" s="37"/>
    </row>
    <row r="21" spans="1:4" ht="18.75" customHeight="1">
      <c r="A21" s="36"/>
      <c r="B21" s="50"/>
      <c r="C21" s="49" t="s">
        <v>71</v>
      </c>
      <c r="D21" s="37"/>
    </row>
    <row r="22" spans="1:4" ht="18.75" customHeight="1">
      <c r="A22" s="36"/>
      <c r="B22" s="50"/>
      <c r="C22" s="49" t="s">
        <v>72</v>
      </c>
      <c r="D22" s="37"/>
    </row>
    <row r="23" spans="1:4" ht="18.75" customHeight="1">
      <c r="A23" s="36"/>
      <c r="B23" s="50"/>
      <c r="C23" s="49" t="s">
        <v>73</v>
      </c>
      <c r="D23" s="37"/>
    </row>
    <row r="24" spans="1:4" ht="18.75" customHeight="1">
      <c r="A24" s="36"/>
      <c r="B24" s="50"/>
      <c r="C24" s="49" t="s">
        <v>74</v>
      </c>
      <c r="D24" s="37"/>
    </row>
    <row r="25" spans="1:4" ht="18.75" customHeight="1">
      <c r="A25" s="36"/>
      <c r="B25" s="50"/>
      <c r="C25" s="49" t="s">
        <v>75</v>
      </c>
      <c r="D25" s="37"/>
    </row>
    <row r="26" spans="1:4" ht="18.75" customHeight="1">
      <c r="A26" s="36"/>
      <c r="B26" s="50"/>
      <c r="C26" s="49" t="s">
        <v>76</v>
      </c>
      <c r="D26" s="37">
        <f>83827.56+'[2]残疾人就业服务所'!$D$26</f>
        <v>128476.2</v>
      </c>
    </row>
    <row r="27" spans="1:4" ht="18.75" customHeight="1">
      <c r="A27" s="36"/>
      <c r="B27" s="50"/>
      <c r="C27" s="49" t="s">
        <v>77</v>
      </c>
      <c r="D27" s="37"/>
    </row>
    <row r="28" spans="1:4" ht="18.75" customHeight="1">
      <c r="A28" s="36"/>
      <c r="B28" s="50"/>
      <c r="C28" s="49" t="s">
        <v>78</v>
      </c>
      <c r="D28" s="37"/>
    </row>
    <row r="29" spans="1:4" ht="18.75" customHeight="1">
      <c r="A29" s="36"/>
      <c r="B29" s="50"/>
      <c r="C29" s="49" t="s">
        <v>79</v>
      </c>
      <c r="D29" s="37"/>
    </row>
    <row r="30" spans="1:4" ht="18.75" customHeight="1">
      <c r="A30" s="36"/>
      <c r="B30" s="50"/>
      <c r="C30" s="49" t="s">
        <v>80</v>
      </c>
      <c r="D30" s="37"/>
    </row>
    <row r="31" spans="1:4" ht="18.75" customHeight="1">
      <c r="A31" s="36"/>
      <c r="B31" s="50"/>
      <c r="C31" s="49" t="s">
        <v>81</v>
      </c>
      <c r="D31" s="37">
        <v>768970.49</v>
      </c>
    </row>
    <row r="32" spans="1:4" ht="18.75" customHeight="1">
      <c r="A32" s="36"/>
      <c r="B32" s="50"/>
      <c r="C32" s="49" t="s">
        <v>82</v>
      </c>
      <c r="D32" s="37"/>
    </row>
    <row r="33" spans="1:4" ht="18.75" customHeight="1">
      <c r="A33" s="36"/>
      <c r="B33" s="50"/>
      <c r="C33" s="49" t="s">
        <v>83</v>
      </c>
      <c r="D33" s="37"/>
    </row>
    <row r="34" spans="1:4" ht="18.75" customHeight="1">
      <c r="A34" s="36"/>
      <c r="B34" s="50"/>
      <c r="C34" s="49" t="s">
        <v>84</v>
      </c>
      <c r="D34" s="37"/>
    </row>
    <row r="35" spans="1:4" ht="18.75" customHeight="1">
      <c r="A35" s="36"/>
      <c r="B35" s="50"/>
      <c r="C35" s="49" t="s">
        <v>85</v>
      </c>
      <c r="D35" s="37"/>
    </row>
    <row r="36" spans="1:4" ht="18.75" customHeight="1">
      <c r="A36" s="36"/>
      <c r="B36" s="50"/>
      <c r="C36" s="49" t="s">
        <v>86</v>
      </c>
      <c r="D36" s="37"/>
    </row>
    <row r="37" spans="1:4" ht="18.75" customHeight="1">
      <c r="A37" s="36"/>
      <c r="B37" s="50"/>
      <c r="C37" s="36" t="s">
        <v>87</v>
      </c>
      <c r="D37" s="37"/>
    </row>
    <row r="38" spans="1:4" ht="18.75" customHeight="1">
      <c r="A38" s="52" t="s">
        <v>88</v>
      </c>
      <c r="B38" s="37">
        <f>B6</f>
        <v>22513254.6</v>
      </c>
      <c r="C38" s="52" t="s">
        <v>89</v>
      </c>
      <c r="D38" s="37">
        <f>D6</f>
        <v>22513254.6</v>
      </c>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刘定杰</cp:lastModifiedBy>
  <cp:lastPrinted>2021-03-24T01:31:18Z</cp:lastPrinted>
  <dcterms:created xsi:type="dcterms:W3CDTF">2021-03-31T02:43:03Z</dcterms:created>
  <dcterms:modified xsi:type="dcterms:W3CDTF">2021-08-06T00:52:14Z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